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10" windowHeight="9015" firstSheet="5" activeTab="5"/>
  </bookViews>
  <sheets>
    <sheet name="ORIGINAL" sheetId="1" state="hidden" r:id="rId1"/>
    <sheet name="Miles" sheetId="2" state="hidden" r:id="rId2"/>
    <sheet name="1er Trimestre" sheetId="3" state="hidden" r:id="rId3"/>
    <sheet name="Original 30 abr 2013" sheetId="4" state="hidden" r:id="rId4"/>
    <sheet name="MIles 30 abr 2013" sheetId="5" state="hidden" r:id="rId5"/>
    <sheet name="1er Trimestre (Final)" sheetId="6" r:id="rId6"/>
  </sheets>
  <definedNames>
    <definedName name="_xlnm._FilterDatabase" localSheetId="2" hidden="1">'1er Trimestre'!$A$6:$N$452</definedName>
    <definedName name="_xlnm._FilterDatabase" localSheetId="5" hidden="1">'1er Trimestre (Final)'!$B$16:$I$463</definedName>
    <definedName name="_xlnm._FilterDatabase" localSheetId="1" hidden="1">'Miles'!$A$5:$I$411</definedName>
    <definedName name="_xlnm._FilterDatabase" localSheetId="4" hidden="1">'MIles 30 abr 2013'!$A$5:$K$411</definedName>
    <definedName name="_xlnm.Print_Area" localSheetId="5">'1er Trimestre (Final)'!$B$1:$I$472</definedName>
    <definedName name="_xlnm.Print_Titles" localSheetId="5">'1er Trimestre (Final)'!$16:$17</definedName>
  </definedNames>
  <calcPr fullCalcOnLoad="1"/>
</workbook>
</file>

<file path=xl/sharedStrings.xml><?xml version="1.0" encoding="utf-8"?>
<sst xmlns="http://schemas.openxmlformats.org/spreadsheetml/2006/main" count="8159" uniqueCount="867">
  <si>
    <t>Codigo</t>
  </si>
  <si>
    <t>Descripcion</t>
  </si>
  <si>
    <t>Saldo Inicial ($)</t>
  </si>
  <si>
    <t>Movimientos Debito ($)</t>
  </si>
  <si>
    <t>Movimientos Credito ($)</t>
  </si>
  <si>
    <t>Saldo Final ($)</t>
  </si>
  <si>
    <t>Corriente ($)</t>
  </si>
  <si>
    <t>No Corriente ($)</t>
  </si>
  <si>
    <t>1</t>
  </si>
  <si>
    <t>ACTIVOS</t>
  </si>
  <si>
    <t>0,00000000</t>
  </si>
  <si>
    <t>1.1</t>
  </si>
  <si>
    <t>EFECTIVO</t>
  </si>
  <si>
    <t>1.1.05</t>
  </si>
  <si>
    <t>CAJA</t>
  </si>
  <si>
    <t>1.1.05.01</t>
  </si>
  <si>
    <t>Caja principal</t>
  </si>
  <si>
    <t>1.1.05.02</t>
  </si>
  <si>
    <t>Caja menor</t>
  </si>
  <si>
    <t>1.1.10</t>
  </si>
  <si>
    <t>DEPOSITOS EN INSTITUCIONES FINANCIERAS</t>
  </si>
  <si>
    <t>1.1.10.05</t>
  </si>
  <si>
    <t>Cuenta corriente</t>
  </si>
  <si>
    <t>1.1.10.06</t>
  </si>
  <si>
    <t>Cuenta de ahorro</t>
  </si>
  <si>
    <t>1.2</t>
  </si>
  <si>
    <t>INVERSIONES E INSTRUMENTOS DERIVADOS</t>
  </si>
  <si>
    <t>1.2.03</t>
  </si>
  <si>
    <t>INVERSIONES CON FINES DE POLITICA EN TITULOS DE DEUDA</t>
  </si>
  <si>
    <t>1.2.03.09</t>
  </si>
  <si>
    <t>Titulos de tesoreria - tes</t>
  </si>
  <si>
    <t>1.4</t>
  </si>
  <si>
    <t>DEUDORES</t>
  </si>
  <si>
    <t>1.4.01</t>
  </si>
  <si>
    <t>INGRESOS NO TRIBUTARIOS</t>
  </si>
  <si>
    <t>1.4.01.01</t>
  </si>
  <si>
    <t>Tasas</t>
  </si>
  <si>
    <t>1.4.01.03</t>
  </si>
  <si>
    <t>Intereses</t>
  </si>
  <si>
    <t>1.4.01.60</t>
  </si>
  <si>
    <t>Contribuciones</t>
  </si>
  <si>
    <t>1.4.02</t>
  </si>
  <si>
    <t>APORTES SOBRE LA NOMINA</t>
  </si>
  <si>
    <t>1.4.02.05</t>
  </si>
  <si>
    <t>Escuelas industriales e institutos tecnicos</t>
  </si>
  <si>
    <t>1.4.20</t>
  </si>
  <si>
    <t>AVANCES Y ANTICIPOS ENTREGADOS</t>
  </si>
  <si>
    <t>1.4.20.03</t>
  </si>
  <si>
    <t>Anticipos sobre convenios y acuerdos</t>
  </si>
  <si>
    <t>1.4.20.12</t>
  </si>
  <si>
    <t>Anticipo para adquisicion de bienes y servicios</t>
  </si>
  <si>
    <t>1.4.20.13</t>
  </si>
  <si>
    <t>Anticipos para proyectos de inversion</t>
  </si>
  <si>
    <t>1.4.24</t>
  </si>
  <si>
    <t>RECURSOS ENTREGADOS EN ADMINISTRACION</t>
  </si>
  <si>
    <t>1.4.24.02</t>
  </si>
  <si>
    <t>En administración</t>
  </si>
  <si>
    <t>1.4.24.04</t>
  </si>
  <si>
    <t>Encargo fiduciario- fiducia de administración</t>
  </si>
  <si>
    <t>1.4.24.05</t>
  </si>
  <si>
    <t>Encargo fiduciario- fiducia de garantía</t>
  </si>
  <si>
    <t>1.4.25</t>
  </si>
  <si>
    <t>DEPOSITOS ENTREGADOS EN GARANTIA</t>
  </si>
  <si>
    <t>1.4.25.03</t>
  </si>
  <si>
    <t>Depositos judiciales</t>
  </si>
  <si>
    <t>1.4.70</t>
  </si>
  <si>
    <t>OTROS DEUDORES</t>
  </si>
  <si>
    <t>1.4.70.13</t>
  </si>
  <si>
    <t>Embargos judiciales</t>
  </si>
  <si>
    <t>1.4.70.73</t>
  </si>
  <si>
    <t>Préstamos concedidos por instituciones no financieras</t>
  </si>
  <si>
    <t>1.4.70.78</t>
  </si>
  <si>
    <t>Enajenacion de activos</t>
  </si>
  <si>
    <t>1.4.70.79</t>
  </si>
  <si>
    <t>Indemnizaciones</t>
  </si>
  <si>
    <t>1.4.70.83</t>
  </si>
  <si>
    <t>Otros intereses</t>
  </si>
  <si>
    <t>1.4.70.84</t>
  </si>
  <si>
    <t>Responsabilidades fiscales</t>
  </si>
  <si>
    <t>1.4.70.90</t>
  </si>
  <si>
    <t>Otros deudores</t>
  </si>
  <si>
    <t>1.5</t>
  </si>
  <si>
    <t>INVENTARIOS</t>
  </si>
  <si>
    <t>1.5.10</t>
  </si>
  <si>
    <t>MERCANCIAS EN EXISTENCIA</t>
  </si>
  <si>
    <t>1.5.10.04</t>
  </si>
  <si>
    <t>Impresos y publicaciones</t>
  </si>
  <si>
    <t>1.5.10.39</t>
  </si>
  <si>
    <t>Material didactico</t>
  </si>
  <si>
    <t>1.6</t>
  </si>
  <si>
    <t>PROPIEDADES, PLANTA Y EQUIPO</t>
  </si>
  <si>
    <t>1.6.05</t>
  </si>
  <si>
    <t>TERRENOS</t>
  </si>
  <si>
    <t>1.6.05.01</t>
  </si>
  <si>
    <t>Urbanos</t>
  </si>
  <si>
    <t>1.6.05.04</t>
  </si>
  <si>
    <t>Terrenos pendientes de legalizar</t>
  </si>
  <si>
    <t>1.6.10</t>
  </si>
  <si>
    <t>SEMOVIENTES</t>
  </si>
  <si>
    <t>1.6.10.01</t>
  </si>
  <si>
    <t>De trabajo</t>
  </si>
  <si>
    <t>1.6.15</t>
  </si>
  <si>
    <t>CONSTRUCCIONES EN CURSO</t>
  </si>
  <si>
    <t>1.6.15.01</t>
  </si>
  <si>
    <t>Edificaciones</t>
  </si>
  <si>
    <t>1.6.15.90</t>
  </si>
  <si>
    <t>Otras construcciones en curso</t>
  </si>
  <si>
    <t>1.6.35</t>
  </si>
  <si>
    <t>BIENES MUEBLES EN BODEGA</t>
  </si>
  <si>
    <t>1.6.35.01</t>
  </si>
  <si>
    <t>Maquinaria y equipo</t>
  </si>
  <si>
    <t>1.6.35.02</t>
  </si>
  <si>
    <t>Equipo medico y cientifico</t>
  </si>
  <si>
    <t>1.6.35.03</t>
  </si>
  <si>
    <t>Muebles, enseres y equipo de oficina</t>
  </si>
  <si>
    <t>1.6.35.04</t>
  </si>
  <si>
    <t>Equipos de comunicacion y computacion</t>
  </si>
  <si>
    <t>1.6.35.05</t>
  </si>
  <si>
    <t>Equipos de transporte, traccion y elevacion</t>
  </si>
  <si>
    <t>0,02000000</t>
  </si>
  <si>
    <t>1.6.35.11</t>
  </si>
  <si>
    <t>Equipos de comedor, cocina, despensa y hoteleria</t>
  </si>
  <si>
    <t>1.6.40</t>
  </si>
  <si>
    <t>EDIFICACIONES</t>
  </si>
  <si>
    <t>1.6.40.01</t>
  </si>
  <si>
    <t>Edificios y casas</t>
  </si>
  <si>
    <t>1.6.40.28</t>
  </si>
  <si>
    <t>Edificaciones de uso permanente sin contraprestacion</t>
  </si>
  <si>
    <t>1.6.55</t>
  </si>
  <si>
    <t>MAQUINARIA Y EQUIPO</t>
  </si>
  <si>
    <t>1.6.55.01</t>
  </si>
  <si>
    <t>Equipo de construcción</t>
  </si>
  <si>
    <t>1.6.55.05</t>
  </si>
  <si>
    <t>Equipo de música</t>
  </si>
  <si>
    <t>1.6.55.06</t>
  </si>
  <si>
    <t>Equipo de recreación y deporte</t>
  </si>
  <si>
    <t>1.6.55.11</t>
  </si>
  <si>
    <t>Herramientas y accesorios</t>
  </si>
  <si>
    <t>1.6.55.90</t>
  </si>
  <si>
    <t>Otras maquinarias y equipos</t>
  </si>
  <si>
    <t>1.6.60</t>
  </si>
  <si>
    <t>EQUIPO MEDICO Y CIENTÍFICO</t>
  </si>
  <si>
    <t>1.6.60.09</t>
  </si>
  <si>
    <t>Equipo de servicios ambulatorio</t>
  </si>
  <si>
    <t>1.6.60.90</t>
  </si>
  <si>
    <t>Otros equipo médico y científico</t>
  </si>
  <si>
    <t>1.6.65</t>
  </si>
  <si>
    <t>MUEBLES, ENSERES Y EQUIPOS DE OFICINA</t>
  </si>
  <si>
    <t>1.6.65.01</t>
  </si>
  <si>
    <t>Muebles y enseres</t>
  </si>
  <si>
    <t>1.6.65.02</t>
  </si>
  <si>
    <t>Equipo y maquina de oficina</t>
  </si>
  <si>
    <t>1.6.70</t>
  </si>
  <si>
    <t>EQUIPOS DE COMUNICACION Y COMPUTACION</t>
  </si>
  <si>
    <t>1.6.70.01</t>
  </si>
  <si>
    <t>Equipo de comunicacion</t>
  </si>
  <si>
    <t>1.6.70.02</t>
  </si>
  <si>
    <t>Equipo de computacion</t>
  </si>
  <si>
    <t>1.6.75</t>
  </si>
  <si>
    <t>EQUIPO DE TRANSPORTE, TRACCION Y ELEVACION</t>
  </si>
  <si>
    <t>1.6.75.02</t>
  </si>
  <si>
    <t>Terrestre</t>
  </si>
  <si>
    <t>1.6.80</t>
  </si>
  <si>
    <t>EQUIPOS DE COMEDOR, COCINA, DESPENSA Y HOTELERIA</t>
  </si>
  <si>
    <t>1.6.80.02</t>
  </si>
  <si>
    <t>Equipo de restaurante y cafeteria</t>
  </si>
  <si>
    <t>1.6.85</t>
  </si>
  <si>
    <t>DEPRECIACION ACUMULADA (CR)</t>
  </si>
  <si>
    <t>1.6.85.01</t>
  </si>
  <si>
    <t>1.6.85.04</t>
  </si>
  <si>
    <t>1.6.85.05</t>
  </si>
  <si>
    <t>1.6.85.06</t>
  </si>
  <si>
    <t>Muebles, enseres y equipos de oficina</t>
  </si>
  <si>
    <t>1.6.85.07</t>
  </si>
  <si>
    <t>1.6.85.08</t>
  </si>
  <si>
    <t>1.6.85.09</t>
  </si>
  <si>
    <t>Equipo de comedor, cocina, despensa y hoteleria</t>
  </si>
  <si>
    <t>1.6.95</t>
  </si>
  <si>
    <t>PROVISIONES PARA PROTECCION DE PROPIEDADES, PLANTA Y EQUIPO (CR)</t>
  </si>
  <si>
    <t>1.6.95.12</t>
  </si>
  <si>
    <t>Equipo de transporte, traccion y elevacion</t>
  </si>
  <si>
    <t>1.9</t>
  </si>
  <si>
    <t>OTROS ACTIVOS</t>
  </si>
  <si>
    <t>1.9.01</t>
  </si>
  <si>
    <t>RESERVA FINANCIERA ACTUARIAL</t>
  </si>
  <si>
    <t>1.9.01.01</t>
  </si>
  <si>
    <t>Efectivo</t>
  </si>
  <si>
    <t>1.9.05</t>
  </si>
  <si>
    <t>BIENES Y SERVICIOS PAGADOS POR ANTICIPADO</t>
  </si>
  <si>
    <t>1.9.05.01</t>
  </si>
  <si>
    <t>Seguros</t>
  </si>
  <si>
    <t>1.9.05.02</t>
  </si>
  <si>
    <t>1.9.05.14</t>
  </si>
  <si>
    <t>Bienes y servicios</t>
  </si>
  <si>
    <t>1.9.10</t>
  </si>
  <si>
    <t>CARGOS DIFERIDOS</t>
  </si>
  <si>
    <t>1.9.10.01</t>
  </si>
  <si>
    <t>Materiales y suministros</t>
  </si>
  <si>
    <t>1.9.10.04</t>
  </si>
  <si>
    <t>Dotacion a trabajadores</t>
  </si>
  <si>
    <t>1.9.20</t>
  </si>
  <si>
    <t>BIENES ENTREGADOS A TERCEROS</t>
  </si>
  <si>
    <t>1.9.20.02</t>
  </si>
  <si>
    <t>Bienes inmuebles entregados en administracion</t>
  </si>
  <si>
    <t>1.9.20.05</t>
  </si>
  <si>
    <t>Bienes muebles entregados en comodato</t>
  </si>
  <si>
    <t>1.9.20.06</t>
  </si>
  <si>
    <t>Bienes inmuebles entregados en comodato</t>
  </si>
  <si>
    <t>1.9.25</t>
  </si>
  <si>
    <t>AMORTIZACION ACUMULADA DE BIENES ENTREGADOS A TERCEROS (CR)</t>
  </si>
  <si>
    <t>1.9.25.05</t>
  </si>
  <si>
    <t>1.9.25.06</t>
  </si>
  <si>
    <t>1.9.26</t>
  </si>
  <si>
    <t>DERECHOS EN FIDEICOMISO</t>
  </si>
  <si>
    <t>1.9.26.03</t>
  </si>
  <si>
    <t>Fiducia mercantil - constitucion de patrimonio autonomo</t>
  </si>
  <si>
    <t>1.9.70</t>
  </si>
  <si>
    <t>INTANGIBLES</t>
  </si>
  <si>
    <t>1.9.70.07</t>
  </si>
  <si>
    <t>Licencias</t>
  </si>
  <si>
    <t>1.9.70.08</t>
  </si>
  <si>
    <t>Software</t>
  </si>
  <si>
    <t>1.9.75</t>
  </si>
  <si>
    <t>AMORTIZACION ACUMULADA DE INTANGIBLES (CR)</t>
  </si>
  <si>
    <t>1.9.75.07</t>
  </si>
  <si>
    <t>1.9.75.08</t>
  </si>
  <si>
    <t>1.9.99</t>
  </si>
  <si>
    <t>VALORIZACIONES</t>
  </si>
  <si>
    <t>1.9.99.52</t>
  </si>
  <si>
    <t>Terrenos</t>
  </si>
  <si>
    <t>1.9.99.62</t>
  </si>
  <si>
    <t>1.9.99.70</t>
  </si>
  <si>
    <t>1.9.99.77</t>
  </si>
  <si>
    <t>Otros activos</t>
  </si>
  <si>
    <t>2</t>
  </si>
  <si>
    <t>PASIVOS</t>
  </si>
  <si>
    <t>2.2</t>
  </si>
  <si>
    <t>OPERACIONES DE CREDITO PUBLICO Y FINANCIAMIENTO CON BANCA CENTRAL</t>
  </si>
  <si>
    <t>2.2.03</t>
  </si>
  <si>
    <t>OPERACIONES DE CREDITO PUBLICO INTERNAS DE CORTO PLAZO</t>
  </si>
  <si>
    <t>2.2.03.34</t>
  </si>
  <si>
    <t>Creditos transitorios</t>
  </si>
  <si>
    <t>2.4</t>
  </si>
  <si>
    <t>CUENTAS POR PAGAR</t>
  </si>
  <si>
    <t>2.4.01</t>
  </si>
  <si>
    <t>ADQUISICION DE BIENES Y SERVICIOS NACIONALES</t>
  </si>
  <si>
    <t>2.4.01.01</t>
  </si>
  <si>
    <t>2.4.01.02</t>
  </si>
  <si>
    <t>Proyectos de inversion</t>
  </si>
  <si>
    <t>2.4.03</t>
  </si>
  <si>
    <t>TRANSFERENCIAS POR PAGAR</t>
  </si>
  <si>
    <t>2.4.03.03</t>
  </si>
  <si>
    <t>Transferencias al sector privado</t>
  </si>
  <si>
    <t>2.4.03.14</t>
  </si>
  <si>
    <t>Sistema general de participaciones</t>
  </si>
  <si>
    <t>2.4.03.15</t>
  </si>
  <si>
    <t>Otras transferencias</t>
  </si>
  <si>
    <t>2.4.03.18</t>
  </si>
  <si>
    <t>Sistema general de participaciones - participación para educación</t>
  </si>
  <si>
    <t>2.4.25</t>
  </si>
  <si>
    <t>ACREEDORES</t>
  </si>
  <si>
    <t>2.4.25.04</t>
  </si>
  <si>
    <t>Servicios publicos</t>
  </si>
  <si>
    <t>2.4.25.08</t>
  </si>
  <si>
    <t>Viaticos y gastos de viaje</t>
  </si>
  <si>
    <t>2.4.25.13</t>
  </si>
  <si>
    <t>Saldos a favor de beneficiarios</t>
  </si>
  <si>
    <t>2.4.25.18</t>
  </si>
  <si>
    <t>Aportes a fondos pensionales</t>
  </si>
  <si>
    <t>2.4.25.19</t>
  </si>
  <si>
    <t>Aportes a seguridad social en salud</t>
  </si>
  <si>
    <t>2.4.25.20</t>
  </si>
  <si>
    <t>Aportes al icbf, sena y cajas de compensacion</t>
  </si>
  <si>
    <t>2.4.25.21</t>
  </si>
  <si>
    <t>Sindicatos</t>
  </si>
  <si>
    <t>2.4.25.22</t>
  </si>
  <si>
    <t>Cooperativas</t>
  </si>
  <si>
    <t>2.4.25.23</t>
  </si>
  <si>
    <t>Fondos de empleados</t>
  </si>
  <si>
    <t>2.4.25.24</t>
  </si>
  <si>
    <t>2.4.25.32</t>
  </si>
  <si>
    <t>Aporte riesgos profesionales</t>
  </si>
  <si>
    <t>2.4.25.35</t>
  </si>
  <si>
    <t>Libranzas</t>
  </si>
  <si>
    <t>2.4.25.41</t>
  </si>
  <si>
    <t>Aportes a escuelas industriales, institutos tecnicos y esap</t>
  </si>
  <si>
    <t>2.4.25.46</t>
  </si>
  <si>
    <t>Contratos de medicina prepagada</t>
  </si>
  <si>
    <t>2.4.25.52</t>
  </si>
  <si>
    <t>Honorarios</t>
  </si>
  <si>
    <t>2.4.25.53</t>
  </si>
  <si>
    <t>Servicios</t>
  </si>
  <si>
    <t>2.4.25.90</t>
  </si>
  <si>
    <t>Otros acreedores</t>
  </si>
  <si>
    <t>2.4.30</t>
  </si>
  <si>
    <t>SUBSIDIOS ASIGNADOS</t>
  </si>
  <si>
    <t>2.4.30.02</t>
  </si>
  <si>
    <t>Educacion</t>
  </si>
  <si>
    <t>2.4.36</t>
  </si>
  <si>
    <t>RETENCION EN LA FUENTE E IMPUESTO DE TIMBRE</t>
  </si>
  <si>
    <t>2.4.36.01</t>
  </si>
  <si>
    <t>Salarios y pagos laborales</t>
  </si>
  <si>
    <t>2.4.36.03</t>
  </si>
  <si>
    <t>2.4.36.04</t>
  </si>
  <si>
    <t>Comisiones</t>
  </si>
  <si>
    <t>2.4.36.05</t>
  </si>
  <si>
    <t>2.4.36.06</t>
  </si>
  <si>
    <t>Arrendamientos</t>
  </si>
  <si>
    <t>2.4.36.08</t>
  </si>
  <si>
    <t>Compras</t>
  </si>
  <si>
    <t>2.4.36.10</t>
  </si>
  <si>
    <t>Pagos al exterior</t>
  </si>
  <si>
    <t>2.4.36.12</t>
  </si>
  <si>
    <t>Enajenacion de propiedades, planta y equipo personas naturales</t>
  </si>
  <si>
    <t>2.4.36.25</t>
  </si>
  <si>
    <t>Impuesto a las ventas retenido por consignar</t>
  </si>
  <si>
    <t>2.4.36.26</t>
  </si>
  <si>
    <t>Contratos de obra</t>
  </si>
  <si>
    <t>2.4.36.27</t>
  </si>
  <si>
    <t>Retencion de impuesto de industria y comercio por compras</t>
  </si>
  <si>
    <t>2.4.36.28</t>
  </si>
  <si>
    <t>Retencion de impuesto de industria y comercio por ventas</t>
  </si>
  <si>
    <t>2.4.36.90</t>
  </si>
  <si>
    <t>Otras retenciones</t>
  </si>
  <si>
    <t>2.4.36.98</t>
  </si>
  <si>
    <t>Impuesto de timbre</t>
  </si>
  <si>
    <t>2.4.40</t>
  </si>
  <si>
    <t>IMPUESTOS, CONTRIBUCIONES Y TASAS POR PAGAR</t>
  </si>
  <si>
    <t>2.4.40.03</t>
  </si>
  <si>
    <t>Impuesto predial unificado</t>
  </si>
  <si>
    <t>2.4.40.05</t>
  </si>
  <si>
    <t>Valorizacion</t>
  </si>
  <si>
    <t>2.4.40.14</t>
  </si>
  <si>
    <t>Cuotas de fiscalizacion y auditaje</t>
  </si>
  <si>
    <t>2.4.40.16</t>
  </si>
  <si>
    <t>Impuesto sobre vehiculos automotores</t>
  </si>
  <si>
    <t>2.4.40.23</t>
  </si>
  <si>
    <t>2.4.53</t>
  </si>
  <si>
    <t>RECURSOS RECIBIDOS EN ADMINISTRACION</t>
  </si>
  <si>
    <t>2.4.53.01</t>
  </si>
  <si>
    <t>En administracion</t>
  </si>
  <si>
    <t>2.4.60</t>
  </si>
  <si>
    <t>CREDITOS JUDICIALES</t>
  </si>
  <si>
    <t>2.4.60.02</t>
  </si>
  <si>
    <t>Sentencias</t>
  </si>
  <si>
    <t>2.5</t>
  </si>
  <si>
    <t>OBLIGACIONES LABORALES Y DE SEGURIDAD SOCIAL INTEGRAL</t>
  </si>
  <si>
    <t>2.5.05</t>
  </si>
  <si>
    <t>SALARIOS Y PRESTACIONES SOCIALES</t>
  </si>
  <si>
    <t>2.5.05.01</t>
  </si>
  <si>
    <t>Nomina por pagar</t>
  </si>
  <si>
    <t>2.5.05.02</t>
  </si>
  <si>
    <t>Cesantias</t>
  </si>
  <si>
    <t>2.5.05.04</t>
  </si>
  <si>
    <t>Vacaciones</t>
  </si>
  <si>
    <t>2.5.05.05</t>
  </si>
  <si>
    <t>Prima de vacaciones</t>
  </si>
  <si>
    <t>2.5.05.06</t>
  </si>
  <si>
    <t>Prima de servicios</t>
  </si>
  <si>
    <t>2.5.05.12</t>
  </si>
  <si>
    <t>Bonificaciones</t>
  </si>
  <si>
    <t>2.5.10</t>
  </si>
  <si>
    <t>PENSIONES Y PRESTACIONES ECONOMICAS POR PAGAR</t>
  </si>
  <si>
    <t>2.5.10.01</t>
  </si>
  <si>
    <t>Pensiones de jubilacion patronales</t>
  </si>
  <si>
    <t>2.7</t>
  </si>
  <si>
    <t>PASIVOS ESTIMADOS</t>
  </si>
  <si>
    <t>2.7.10</t>
  </si>
  <si>
    <t>PROVISION PARA CONTINGENCIAS</t>
  </si>
  <si>
    <t>2.7.10.05</t>
  </si>
  <si>
    <t>Litigios</t>
  </si>
  <si>
    <t>2.7.10.06</t>
  </si>
  <si>
    <t>Obligaciones potenciales</t>
  </si>
  <si>
    <t>2.7.15</t>
  </si>
  <si>
    <t>PROVISION PARA PRESTACIONES SOCIALES</t>
  </si>
  <si>
    <t>2.7.15.03</t>
  </si>
  <si>
    <t>2.7.15.04</t>
  </si>
  <si>
    <t>2.7.15.06</t>
  </si>
  <si>
    <t>2.7.15.07</t>
  </si>
  <si>
    <t>2.7.15.09</t>
  </si>
  <si>
    <t>Prima de navidad</t>
  </si>
  <si>
    <t>2.7.20</t>
  </si>
  <si>
    <t>PROVISION PARA PENSIONES</t>
  </si>
  <si>
    <t>2.7.20.03</t>
  </si>
  <si>
    <t>Calculo actuarial de pensiones actuales</t>
  </si>
  <si>
    <t>2.7.20.04</t>
  </si>
  <si>
    <t>Pensiones actuales por amortizar (db)</t>
  </si>
  <si>
    <t>2.7.90</t>
  </si>
  <si>
    <t>PROVISIONES DIVERSAS</t>
  </si>
  <si>
    <t>2.7.90.12</t>
  </si>
  <si>
    <t>2.9</t>
  </si>
  <si>
    <t>OTROS PASIVOS</t>
  </si>
  <si>
    <t>2.9.05</t>
  </si>
  <si>
    <t>RECAUDOS A FAVOR DE TERCEROS</t>
  </si>
  <si>
    <t>2.9.05.80</t>
  </si>
  <si>
    <t>Recaudos por clasificar</t>
  </si>
  <si>
    <t>3</t>
  </si>
  <si>
    <t>PATRIMONIO</t>
  </si>
  <si>
    <t>3.1</t>
  </si>
  <si>
    <t>HACIENDA PUBLICA</t>
  </si>
  <si>
    <t>3.1.05</t>
  </si>
  <si>
    <t>CAPITAL FISCAL</t>
  </si>
  <si>
    <t>3.1.05.01</t>
  </si>
  <si>
    <t>Nacion</t>
  </si>
  <si>
    <t>3.1.10</t>
  </si>
  <si>
    <t>RESULTADO DEL EJERCICIO</t>
  </si>
  <si>
    <t>3.1.10.01</t>
  </si>
  <si>
    <t>Excedente del ejercicio</t>
  </si>
  <si>
    <t>3.1.10.02</t>
  </si>
  <si>
    <t>Deficit del ejercicio</t>
  </si>
  <si>
    <t>3.1.15</t>
  </si>
  <si>
    <t>SUPERAVIT POR VALORIZACION</t>
  </si>
  <si>
    <t>3.1.15.52</t>
  </si>
  <si>
    <t>3.1.15.62</t>
  </si>
  <si>
    <t>3.1.15.70</t>
  </si>
  <si>
    <t>Equipo de transporte, tracción y elevación</t>
  </si>
  <si>
    <t>3.1.15.76</t>
  </si>
  <si>
    <t>3.1.20</t>
  </si>
  <si>
    <t>SUPERAVIT POR DONACIÓN</t>
  </si>
  <si>
    <t>3.1.20.02</t>
  </si>
  <si>
    <t>En especie</t>
  </si>
  <si>
    <t>3.1.25</t>
  </si>
  <si>
    <t>PATRIMONIO PUBLICO INCORPORADO</t>
  </si>
  <si>
    <t>3.1.25.26</t>
  </si>
  <si>
    <t>Derechos</t>
  </si>
  <si>
    <t>3.1.25.30</t>
  </si>
  <si>
    <t>Bienes pendientes de legalizar</t>
  </si>
  <si>
    <t>3.1.25.31</t>
  </si>
  <si>
    <t>Bienes de uso permanente sin contraprestación</t>
  </si>
  <si>
    <t>3.1.28</t>
  </si>
  <si>
    <t>PROVISIONES, AGOTAMIENTO, DEPRECIACIONES Y AMORTIZACIONES (DB)</t>
  </si>
  <si>
    <t>3.1.28.04</t>
  </si>
  <si>
    <t>Depreciación de propiedades, planta y equipo</t>
  </si>
  <si>
    <t>3.1.28.07</t>
  </si>
  <si>
    <t>Amortización de otros activos</t>
  </si>
  <si>
    <t>4</t>
  </si>
  <si>
    <t>INGRESOS</t>
  </si>
  <si>
    <t>4.1</t>
  </si>
  <si>
    <t>INGRESOS FISCALES</t>
  </si>
  <si>
    <t>4.1.10</t>
  </si>
  <si>
    <t>NO TRIBUTARIOS</t>
  </si>
  <si>
    <t>4.1.10.01</t>
  </si>
  <si>
    <t>4.1.10.61</t>
  </si>
  <si>
    <t>4.1.14</t>
  </si>
  <si>
    <t>APORTES Y COTIZACIONES</t>
  </si>
  <si>
    <t>4.1.14.05</t>
  </si>
  <si>
    <t>Escuelas industriales e institutos técnicos</t>
  </si>
  <si>
    <t>4.1.95</t>
  </si>
  <si>
    <t>DEVOLUCIONES Y DESCUENTOS (DB)</t>
  </si>
  <si>
    <t>4.1.95.02</t>
  </si>
  <si>
    <t>Ingresos no tributarios</t>
  </si>
  <si>
    <t>4.1.95.05</t>
  </si>
  <si>
    <t>Aportes y cotizaciones</t>
  </si>
  <si>
    <t>4.7</t>
  </si>
  <si>
    <t>OPERACIONES INTERINSTITUCIONALES</t>
  </si>
  <si>
    <t>4.7.05</t>
  </si>
  <si>
    <t>FONDOS RECIBIDOS</t>
  </si>
  <si>
    <t>4.7.05.08</t>
  </si>
  <si>
    <t>Funcionamiento</t>
  </si>
  <si>
    <t>4.7.05.10</t>
  </si>
  <si>
    <t>Inversión</t>
  </si>
  <si>
    <t>4.7.20</t>
  </si>
  <si>
    <t>OPERACIONES DE ENLACE</t>
  </si>
  <si>
    <t>4.7.20.81</t>
  </si>
  <si>
    <t>Devoluciones de ingresos</t>
  </si>
  <si>
    <t>4.7.22</t>
  </si>
  <si>
    <t>OPERACIONES SIN FLUJO DE EFECTIVO</t>
  </si>
  <si>
    <t>4.7.22.03</t>
  </si>
  <si>
    <t>Cuota de fiscalizacion y auditaje</t>
  </si>
  <si>
    <t>4.8</t>
  </si>
  <si>
    <t>OTROS INGRESOS</t>
  </si>
  <si>
    <t>4.8.05</t>
  </si>
  <si>
    <t>FINANCIEROS</t>
  </si>
  <si>
    <t>4.8.05.13</t>
  </si>
  <si>
    <t>Intereses de mora</t>
  </si>
  <si>
    <t>4.8.05.22</t>
  </si>
  <si>
    <t>Intereses sobre depositos en instituciones financieras</t>
  </si>
  <si>
    <t>4.8.05.35</t>
  </si>
  <si>
    <t>Rendimientos sobre depósitos en administración</t>
  </si>
  <si>
    <t>4.8.05.86</t>
  </si>
  <si>
    <t>Utilidad por valoración de las inversiones con fines de política en títulos de deuda</t>
  </si>
  <si>
    <t>4.8.05.87</t>
  </si>
  <si>
    <t>Utilidad en negociación y venta de inversiones en títulos de deuda</t>
  </si>
  <si>
    <t>4.8.06</t>
  </si>
  <si>
    <t>AJUSTE POR DIFERENCIA EN CAMBIO</t>
  </si>
  <si>
    <t>4.8.06.13</t>
  </si>
  <si>
    <t>Adquisición de bienes y servicios del exterior</t>
  </si>
  <si>
    <t>4.8.06.90</t>
  </si>
  <si>
    <t>Otros ajustes por diferencia en cambio</t>
  </si>
  <si>
    <t>4.8.08</t>
  </si>
  <si>
    <t>OTROS INGRESOS ORDINARIOS</t>
  </si>
  <si>
    <t>4.8.08.15</t>
  </si>
  <si>
    <t>Fotocopias</t>
  </si>
  <si>
    <t>4.8.08.19</t>
  </si>
  <si>
    <t>Donaciones</t>
  </si>
  <si>
    <t>4.8.10</t>
  </si>
  <si>
    <t>EXTRAORDINARIOS</t>
  </si>
  <si>
    <t>4.8.10.90</t>
  </si>
  <si>
    <t>Otros ingresos extraordinarios</t>
  </si>
  <si>
    <t>4.8.15</t>
  </si>
  <si>
    <t>AJUSTE DE EJERCICIOS ANTERIORES</t>
  </si>
  <si>
    <t>4.8.15.54</t>
  </si>
  <si>
    <t>Ingresos fiscales</t>
  </si>
  <si>
    <t>4.8.15.57</t>
  </si>
  <si>
    <t>Transferencias</t>
  </si>
  <si>
    <t>4.8.15.59</t>
  </si>
  <si>
    <t>Otros ingresos</t>
  </si>
  <si>
    <t>5</t>
  </si>
  <si>
    <t>GASTOS</t>
  </si>
  <si>
    <t>5.1</t>
  </si>
  <si>
    <t>DE ADMINISTRACION</t>
  </si>
  <si>
    <t>5.1.01</t>
  </si>
  <si>
    <t>SUELDOS Y SALARIOS</t>
  </si>
  <si>
    <t>5.1.01.01</t>
  </si>
  <si>
    <t>Sueldos del personal</t>
  </si>
  <si>
    <t>5.1.01.03</t>
  </si>
  <si>
    <t>Horas extras y festivos</t>
  </si>
  <si>
    <t>5.1.01.05</t>
  </si>
  <si>
    <t>Gastos de representacion</t>
  </si>
  <si>
    <t>5.1.01.06</t>
  </si>
  <si>
    <t>Remuneracion servicios tecnicos</t>
  </si>
  <si>
    <t>5.1.01.07</t>
  </si>
  <si>
    <t>Personal supernumerario</t>
  </si>
  <si>
    <t>5.1.01.09</t>
  </si>
  <si>
    <t>5.1.01.13</t>
  </si>
  <si>
    <t>5.1.01.14</t>
  </si>
  <si>
    <t>5.1.01.17</t>
  </si>
  <si>
    <t>5.1.01.18</t>
  </si>
  <si>
    <t>Bonificacion especial de recreacion</t>
  </si>
  <si>
    <t>5.1.01.19</t>
  </si>
  <si>
    <t>5.1.01.23</t>
  </si>
  <si>
    <t>Auxilio de transporte</t>
  </si>
  <si>
    <t>5.1.01.24</t>
  </si>
  <si>
    <t>5.1.01.30</t>
  </si>
  <si>
    <t>Capacitacion, bienestar social y estimulos</t>
  </si>
  <si>
    <t>5.1.01.50</t>
  </si>
  <si>
    <t>Bonificacion por servicios prestados</t>
  </si>
  <si>
    <t>5.1.01.52</t>
  </si>
  <si>
    <t>5.1.01.60</t>
  </si>
  <si>
    <t>Subsidio de alimentacion</t>
  </si>
  <si>
    <t>5.1.01.64</t>
  </si>
  <si>
    <t>Otras primas</t>
  </si>
  <si>
    <t>5.1.02</t>
  </si>
  <si>
    <t>CONTRIBUCIONES IMPUTADAS</t>
  </si>
  <si>
    <t>5.1.02.01</t>
  </si>
  <si>
    <t>Incapacidades</t>
  </si>
  <si>
    <t>5.1.02.03</t>
  </si>
  <si>
    <t>5.1.02.09</t>
  </si>
  <si>
    <t>Amortizacion calculo actuarial pensiones actuales</t>
  </si>
  <si>
    <t>5.1.03</t>
  </si>
  <si>
    <t>CONTRIBUCIONES EFECTIVAS</t>
  </si>
  <si>
    <t>5.1.03.02</t>
  </si>
  <si>
    <t>Aportes a cajas de compensacion familiar</t>
  </si>
  <si>
    <t>5.1.03.03</t>
  </si>
  <si>
    <t>Cotizaciones a seguridad social en salud</t>
  </si>
  <si>
    <t>5.1.03.05</t>
  </si>
  <si>
    <t>Cotizaciones a riesgos profesionales</t>
  </si>
  <si>
    <t>5.1.03.06</t>
  </si>
  <si>
    <t>Cotizaciones a entidades administradoras del regimen de prima media</t>
  </si>
  <si>
    <t>5.1.03.07</t>
  </si>
  <si>
    <t>Cotizaciones a entidades administradoras del regimen de ahorro individual</t>
  </si>
  <si>
    <t>5.1.04</t>
  </si>
  <si>
    <t>5.1.04.01</t>
  </si>
  <si>
    <t>Aportes al icbf</t>
  </si>
  <si>
    <t>5.1.04.02</t>
  </si>
  <si>
    <t>Aportes al sena</t>
  </si>
  <si>
    <t>5.1.04.03</t>
  </si>
  <si>
    <t>Aportes esap</t>
  </si>
  <si>
    <t>5.1.04.04</t>
  </si>
  <si>
    <t>Aportes a escuelas industriales e institutos tecnicos</t>
  </si>
  <si>
    <t>5.1.11</t>
  </si>
  <si>
    <t>GENERALES</t>
  </si>
  <si>
    <t>5.1.11.11</t>
  </si>
  <si>
    <t>Comisiones, honorarios y servicios</t>
  </si>
  <si>
    <t>5.1.11.13</t>
  </si>
  <si>
    <t>Vigilancia y seguridad</t>
  </si>
  <si>
    <t>5.1.11.14</t>
  </si>
  <si>
    <t>5.1.11.15</t>
  </si>
  <si>
    <t>Mantenimiento</t>
  </si>
  <si>
    <t>5.1.11.17</t>
  </si>
  <si>
    <t>5.1.11.19</t>
  </si>
  <si>
    <t>5.1.11.21</t>
  </si>
  <si>
    <t>Impresos, publicaciones, suscripciones y afiliaciones</t>
  </si>
  <si>
    <t>5.1.11.23</t>
  </si>
  <si>
    <t>Comunicaciones y transporte</t>
  </si>
  <si>
    <t>5.1.11.25</t>
  </si>
  <si>
    <t>Seguros generales</t>
  </si>
  <si>
    <t>5.1.11.46</t>
  </si>
  <si>
    <t>Combustibles y lubricantes</t>
  </si>
  <si>
    <t>5.1.11.49</t>
  </si>
  <si>
    <t>Servicios de aseo, cafeteria, restaurante y lavanderia</t>
  </si>
  <si>
    <t>5.1.11.55</t>
  </si>
  <si>
    <t>Elementos de aseo, lavanderia y cafeteria</t>
  </si>
  <si>
    <t>5.1.11.64</t>
  </si>
  <si>
    <t>Gastos legales</t>
  </si>
  <si>
    <t>5.1.11.90</t>
  </si>
  <si>
    <t>Otros gastos generales</t>
  </si>
  <si>
    <t>5.1.20</t>
  </si>
  <si>
    <t>IMPUESTOS, CONTRIBUCIONES Y TASAS</t>
  </si>
  <si>
    <t>5.1.20.01</t>
  </si>
  <si>
    <t>5.1.20.06</t>
  </si>
  <si>
    <t>5.2</t>
  </si>
  <si>
    <t>DE OPERACIÓN</t>
  </si>
  <si>
    <t>5.2.02</t>
  </si>
  <si>
    <t>5.2.02.05</t>
  </si>
  <si>
    <t>5.4</t>
  </si>
  <si>
    <t>TRANSFERENCIAS</t>
  </si>
  <si>
    <t>5.4.01</t>
  </si>
  <si>
    <t>TRANSFERENCIAS AL SECTOR PRIVADO</t>
  </si>
  <si>
    <t>5.4.01.03</t>
  </si>
  <si>
    <t>Programas con el sector no financiero bajo control nacional</t>
  </si>
  <si>
    <t>5.4.01.04</t>
  </si>
  <si>
    <t>Programas con el sector no financiero bajo control extranjero</t>
  </si>
  <si>
    <t>5.4.01.90</t>
  </si>
  <si>
    <t>Otros programas</t>
  </si>
  <si>
    <t>5.4.08</t>
  </si>
  <si>
    <t>SISTEMA GENERAL DE PARTICIPACIONES</t>
  </si>
  <si>
    <t>5.4.08.18</t>
  </si>
  <si>
    <t>Participacion para educacion</t>
  </si>
  <si>
    <t>5.4.23</t>
  </si>
  <si>
    <t>OTRAS TRANSFERENCIAS</t>
  </si>
  <si>
    <t>5.4.23.01</t>
  </si>
  <si>
    <t>Para pago de pensiones y/o cesantias</t>
  </si>
  <si>
    <t>5.4.23.02</t>
  </si>
  <si>
    <t>Para proyectos de inversion</t>
  </si>
  <si>
    <t>5.4.23.03</t>
  </si>
  <si>
    <t>Para gastos de funcionamiento</t>
  </si>
  <si>
    <t>5.4.23.05</t>
  </si>
  <si>
    <t>Para programas de educacion</t>
  </si>
  <si>
    <t>5.4.23.90</t>
  </si>
  <si>
    <t>5.5</t>
  </si>
  <si>
    <t>GASTO PUBLICO SOCIAL</t>
  </si>
  <si>
    <t>5.5.01</t>
  </si>
  <si>
    <t>EDUCACION</t>
  </si>
  <si>
    <t>5.5.01.04</t>
  </si>
  <si>
    <t>Aportes sobre la nomina</t>
  </si>
  <si>
    <t>5.5.01.05</t>
  </si>
  <si>
    <t>Generales</t>
  </si>
  <si>
    <t>5.5.01.06</t>
  </si>
  <si>
    <t>Asignacion de bienes y servicios</t>
  </si>
  <si>
    <t>5.5.04</t>
  </si>
  <si>
    <t>VIVIENDA</t>
  </si>
  <si>
    <t>5.5.04.05</t>
  </si>
  <si>
    <t>5.5.50</t>
  </si>
  <si>
    <t>SUBSDIDIOS ASIGNADOS</t>
  </si>
  <si>
    <t>5.5.50.02</t>
  </si>
  <si>
    <t>Para educacion</t>
  </si>
  <si>
    <t>5.7</t>
  </si>
  <si>
    <t>5.7.05</t>
  </si>
  <si>
    <t>FONDOS ENTREGADOS</t>
  </si>
  <si>
    <t>5.7.05.08</t>
  </si>
  <si>
    <t>5.7.05.10</t>
  </si>
  <si>
    <t>Inversion</t>
  </si>
  <si>
    <t>5.7.20</t>
  </si>
  <si>
    <t>5.7.20.80</t>
  </si>
  <si>
    <t>Recaudos</t>
  </si>
  <si>
    <t>5.8</t>
  </si>
  <si>
    <t>OTROS GASTOS</t>
  </si>
  <si>
    <t>5.8.03</t>
  </si>
  <si>
    <t>5.8.03.90</t>
  </si>
  <si>
    <t>5.8.10</t>
  </si>
  <si>
    <t>5.8.10.03</t>
  </si>
  <si>
    <t>Ajustes o mermas sin responsabilidad</t>
  </si>
  <si>
    <t>5.8.15</t>
  </si>
  <si>
    <t>5.8.15.90</t>
  </si>
  <si>
    <t>Provisiones, depreciaciones y amortizaciones</t>
  </si>
  <si>
    <t>5.8.15.92</t>
  </si>
  <si>
    <t>Gasto publico social</t>
  </si>
  <si>
    <t>8</t>
  </si>
  <si>
    <t>CUENTAS DE ORDEN DEUDORAS</t>
  </si>
  <si>
    <t>8.1</t>
  </si>
  <si>
    <t>DERECHOS CONTINGENTES</t>
  </si>
  <si>
    <t>8.1.20</t>
  </si>
  <si>
    <t>LITIGIOS Y MECANISMOS ALTERNATIVOS DE SOLUCIÓN DE CONFLICTOS</t>
  </si>
  <si>
    <t>8.1.20.04</t>
  </si>
  <si>
    <t>Administrativas</t>
  </si>
  <si>
    <t>8.1.90</t>
  </si>
  <si>
    <t>OTROS DERECHOS CONTINGENTES</t>
  </si>
  <si>
    <t>8.1.90.03</t>
  </si>
  <si>
    <t>8.1.90.90</t>
  </si>
  <si>
    <t>Otros derechos contingentes</t>
  </si>
  <si>
    <t>8.3</t>
  </si>
  <si>
    <t>DEUDORAS DE CONTROL</t>
  </si>
  <si>
    <t>8.3.47</t>
  </si>
  <si>
    <t>8.3.47.04</t>
  </si>
  <si>
    <t>Propiedades, planta y equipo</t>
  </si>
  <si>
    <t>8.3.55</t>
  </si>
  <si>
    <t>EJECUCION DE PROYECTOS DE INVERSION</t>
  </si>
  <si>
    <t>8.3.55.10</t>
  </si>
  <si>
    <t>Activos</t>
  </si>
  <si>
    <t>8.3.55.11</t>
  </si>
  <si>
    <t>Gastos</t>
  </si>
  <si>
    <t>8.3.61</t>
  </si>
  <si>
    <t>RESPONSABILIDADES EN PROCESO</t>
  </si>
  <si>
    <t>8.3.61.01</t>
  </si>
  <si>
    <t>Internas</t>
  </si>
  <si>
    <t>8.3.90</t>
  </si>
  <si>
    <t>OTRAS CUENTAS DEUDORAS DE CONTROL</t>
  </si>
  <si>
    <t>8.3.90.06</t>
  </si>
  <si>
    <t>Recursos embargados</t>
  </si>
  <si>
    <t>8.9</t>
  </si>
  <si>
    <t>DEUDORAS POR CONTRA (CR)</t>
  </si>
  <si>
    <t>8.9.05</t>
  </si>
  <si>
    <t>DERECHOS CONTINGENTES POR CONTRA (CR)</t>
  </si>
  <si>
    <t>8.9.05.06</t>
  </si>
  <si>
    <t>Litigios y mecanismos alternativos de solución de conflictos</t>
  </si>
  <si>
    <t>8.9.05.90</t>
  </si>
  <si>
    <t>8.9.15</t>
  </si>
  <si>
    <t>DEUDORAS DE CONTROL POR CONTRA (CR)</t>
  </si>
  <si>
    <t>8.9.15.16</t>
  </si>
  <si>
    <t>Ejecucion de proyectos de inversion</t>
  </si>
  <si>
    <t>8.9.15.18</t>
  </si>
  <si>
    <t>Bienes entregados a terceros</t>
  </si>
  <si>
    <t>8.9.15.21</t>
  </si>
  <si>
    <t>Responsabilidades en proceso</t>
  </si>
  <si>
    <t>8.9.15.90</t>
  </si>
  <si>
    <t>Otras cuentas deudoras de control</t>
  </si>
  <si>
    <t>9</t>
  </si>
  <si>
    <t>CUENTAS DE ORDEN ACREEDORAS</t>
  </si>
  <si>
    <t>9.1</t>
  </si>
  <si>
    <t>RESPONSABILIDADES CONTINGENTES</t>
  </si>
  <si>
    <t>9.1.20</t>
  </si>
  <si>
    <t>9.1.20.02</t>
  </si>
  <si>
    <t>Laborales</t>
  </si>
  <si>
    <t>9.1.20.04</t>
  </si>
  <si>
    <t>Administrativos</t>
  </si>
  <si>
    <t>9.1.20.90</t>
  </si>
  <si>
    <t>Otros litigios y mecanismos alternativos de solución de conflictos</t>
  </si>
  <si>
    <t>9.3</t>
  </si>
  <si>
    <t>ACREEDORAS DE CONTROL</t>
  </si>
  <si>
    <t>9.3.08</t>
  </si>
  <si>
    <t>RECURSOS ADMINISTRADOS EN NOMBRE DE TERCEROS</t>
  </si>
  <si>
    <t>9.3.08.03</t>
  </si>
  <si>
    <t>Recursos entregados en administración-encargos fiduciarios</t>
  </si>
  <si>
    <t>9.3.46</t>
  </si>
  <si>
    <t>BIENES RECIBIDOS DE TERCEROS</t>
  </si>
  <si>
    <t>9.3.46.19</t>
  </si>
  <si>
    <t>9.3.55</t>
  </si>
  <si>
    <t>EJECUCIÓN DE PROYECTOS DE INVERSIÓN</t>
  </si>
  <si>
    <t>9.3.55.01</t>
  </si>
  <si>
    <t>Pasivos</t>
  </si>
  <si>
    <t>9.3.55.02</t>
  </si>
  <si>
    <t>Ingresos</t>
  </si>
  <si>
    <t>9.3.90</t>
  </si>
  <si>
    <t>OTRAS CUENTAS ACREEDORAS DE CONTROL</t>
  </si>
  <si>
    <t>9.3.90.02</t>
  </si>
  <si>
    <t>Anticipos y fondos en administracion</t>
  </si>
  <si>
    <t>9.9</t>
  </si>
  <si>
    <t>ACREEDORAS POR CONTRA (DB)</t>
  </si>
  <si>
    <t>9.9.05</t>
  </si>
  <si>
    <t>RESPONSABILIDADES CONTINGENTES POR CONTRA (DB)</t>
  </si>
  <si>
    <t>9.9.05.05</t>
  </si>
  <si>
    <t>9.9.15</t>
  </si>
  <si>
    <t>ACREEDORAS DE CONTROL POR CONTRA (DB)</t>
  </si>
  <si>
    <t>9.9.15.06</t>
  </si>
  <si>
    <t>Bienes recibidos de terceros</t>
  </si>
  <si>
    <t>9.9.15.09</t>
  </si>
  <si>
    <t>Fonpet</t>
  </si>
  <si>
    <t>9.9.15.10</t>
  </si>
  <si>
    <t>Recursos administrados en nombre de terceros</t>
  </si>
  <si>
    <t>9.9.15.22</t>
  </si>
  <si>
    <t>Ejecución de proyectos de inversión</t>
  </si>
  <si>
    <t>9.9.15.90</t>
  </si>
  <si>
    <t>Otras cuentas acreedoras de control</t>
  </si>
  <si>
    <t>Prueba</t>
  </si>
  <si>
    <t>#</t>
  </si>
  <si>
    <t xml:space="preserve">Saldo Final Formulado </t>
  </si>
  <si>
    <t>Revisar</t>
  </si>
  <si>
    <t>*</t>
  </si>
  <si>
    <t>DERECHOS EN FIDEICOMISOS</t>
  </si>
  <si>
    <t>Déficit del ejercicio</t>
  </si>
  <si>
    <t>4.1.10.03</t>
  </si>
  <si>
    <t>4.7.22.11</t>
  </si>
  <si>
    <t>Sobrantes de títulos judiciales</t>
  </si>
  <si>
    <t>4.8.08.05</t>
  </si>
  <si>
    <t>Utilidad en venta de activos</t>
  </si>
  <si>
    <t>4.8.10.08</t>
  </si>
  <si>
    <t>Recuperaciones</t>
  </si>
  <si>
    <t>4.8.10.49</t>
  </si>
  <si>
    <t>5.1.01.31</t>
  </si>
  <si>
    <t>Dotacion y suministro a trabajadores</t>
  </si>
  <si>
    <t>5.1.01.47</t>
  </si>
  <si>
    <t>Viaticos</t>
  </si>
  <si>
    <t>5.1.01.90</t>
  </si>
  <si>
    <t>Otros sueldos y salarios</t>
  </si>
  <si>
    <t>5.1.11.40</t>
  </si>
  <si>
    <t>Contratos de administracion</t>
  </si>
  <si>
    <t>5.1.11.54</t>
  </si>
  <si>
    <t>Organizacion de eventos</t>
  </si>
  <si>
    <t>5.1.20.02</t>
  </si>
  <si>
    <t>5.1.20.11</t>
  </si>
  <si>
    <t>5.2.11</t>
  </si>
  <si>
    <t>5.2.11.06</t>
  </si>
  <si>
    <t>Estudios y proyectos</t>
  </si>
  <si>
    <t>5.2.11.09</t>
  </si>
  <si>
    <t>5.2.11.13</t>
  </si>
  <si>
    <t>5.2.11.17</t>
  </si>
  <si>
    <t>5.2.11.19</t>
  </si>
  <si>
    <t>5.2.11.21</t>
  </si>
  <si>
    <t>5.2.11.90</t>
  </si>
  <si>
    <t>5.3</t>
  </si>
  <si>
    <t>PROVISIONES, DEPRECIACIONES Y AMORTIZACIONES</t>
  </si>
  <si>
    <t>5.3.07</t>
  </si>
  <si>
    <t>PROVISION PARA PROTECCION DE PROPIEDADES, PLANTA Y EQUIPO</t>
  </si>
  <si>
    <t>5.3.07.12</t>
  </si>
  <si>
    <t>5.3.14</t>
  </si>
  <si>
    <t>5.3.14.01</t>
  </si>
  <si>
    <t>5.3.14.02</t>
  </si>
  <si>
    <t>5.4.01.06</t>
  </si>
  <si>
    <t>Programas con los hogares</t>
  </si>
  <si>
    <t>5.4.23.04</t>
  </si>
  <si>
    <t>Para programas de salud</t>
  </si>
  <si>
    <t>5.5.01.01</t>
  </si>
  <si>
    <t>Sueldos y salarios</t>
  </si>
  <si>
    <t>5.5.01.02</t>
  </si>
  <si>
    <t>Contribuciones imputadas</t>
  </si>
  <si>
    <t>5.5.07</t>
  </si>
  <si>
    <t>DESARROLLO COMUNITARIO Y BIENESTAR SOCIAL</t>
  </si>
  <si>
    <t>5.5.07.05</t>
  </si>
  <si>
    <t>5.5.50.01</t>
  </si>
  <si>
    <t>Para vivienda</t>
  </si>
  <si>
    <t>5.8.10.06</t>
  </si>
  <si>
    <t>Perdidas en siniestros</t>
  </si>
  <si>
    <t>5.8.15.88</t>
  </si>
  <si>
    <t>Gastos de administracion</t>
  </si>
  <si>
    <t>5.8.15.93</t>
  </si>
  <si>
    <t>Otros gastos</t>
  </si>
  <si>
    <t>5.9</t>
  </si>
  <si>
    <t>CIERRE DE INGRESOS, GASTOS Y COSTOS</t>
  </si>
  <si>
    <t>5.9.05</t>
  </si>
  <si>
    <t>5.9.05.01</t>
  </si>
  <si>
    <t>Cierre de Ingresos, Gastos y Costos</t>
  </si>
  <si>
    <t>ACTIVO</t>
  </si>
  <si>
    <t>PASIVO</t>
  </si>
  <si>
    <t>t</t>
  </si>
  <si>
    <t>CODIGO CONTABLE</t>
  </si>
  <si>
    <t>DESCRIPCION</t>
  </si>
  <si>
    <t>SALDO  INICIAL</t>
  </si>
  <si>
    <t>MOVIMIENTO DEBITO</t>
  </si>
  <si>
    <t>MOVIMIENTO CREDITO</t>
  </si>
  <si>
    <t>SALDO  FINAL</t>
  </si>
  <si>
    <t>SALDO FINAL CORRIENTE</t>
  </si>
  <si>
    <t>SALDO FINAL NO CORRIENTE</t>
  </si>
  <si>
    <t>NOMBRE</t>
  </si>
  <si>
    <t>CGN 2005 001 SALDOS Y MOVIMIENTOS</t>
  </si>
  <si>
    <t>Fecha</t>
  </si>
  <si>
    <t>Departamento</t>
  </si>
  <si>
    <t>Cundinamarca</t>
  </si>
  <si>
    <t>Municipio</t>
  </si>
  <si>
    <t>bogota</t>
  </si>
  <si>
    <t>Entidad</t>
  </si>
  <si>
    <t>MINISTERIO DE EDUCACION NACIONAL</t>
  </si>
  <si>
    <t>Código</t>
  </si>
  <si>
    <t>011300000</t>
  </si>
  <si>
    <t>Período de Movimiento</t>
  </si>
  <si>
    <t>Nombre del Reporte</t>
  </si>
  <si>
    <t>Saldos y Movimientos</t>
  </si>
  <si>
    <t>Miles de pesos</t>
  </si>
  <si>
    <t>Marzo 31 de 2013</t>
  </si>
  <si>
    <t>Enero 01 a Marzo 31 de 2013</t>
  </si>
  <si>
    <t>MARIA FERNANDA CAMPO SAAVEDRA</t>
  </si>
  <si>
    <t>NATALIA ALEXANDRA RIVEROS CASTILLO</t>
  </si>
  <si>
    <t>MAGDA MERCEDES ARÉVALO ROJAS</t>
  </si>
  <si>
    <t>Ministra de Educación Nacional</t>
  </si>
  <si>
    <t>Secretaria General</t>
  </si>
  <si>
    <t>Contador Público</t>
  </si>
  <si>
    <t>T.P - 92033-T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</si>
</sst>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yyyy\-mm\-dd;@"/>
  </numFmts>
  <fonts count="70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0"/>
      <name val="Arial"/>
      <family val="2"/>
    </font>
    <font>
      <sz val="8"/>
      <color indexed="8"/>
      <name val="Trebuchet MS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48"/>
      <name val="Calibri"/>
      <family val="2"/>
    </font>
    <font>
      <b/>
      <sz val="10"/>
      <color indexed="48"/>
      <name val="Calibri"/>
      <family val="2"/>
    </font>
    <font>
      <sz val="8"/>
      <color indexed="55"/>
      <name val="Calibri"/>
      <family val="2"/>
    </font>
    <font>
      <b/>
      <sz val="10"/>
      <color indexed="17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i/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55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26"/>
      <color indexed="8"/>
      <name val="Arial Narrow"/>
      <family val="0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theme="1"/>
      <name val="Trebuchet MS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3333FF"/>
      <name val="Calibri"/>
      <family val="2"/>
    </font>
    <font>
      <b/>
      <sz val="10"/>
      <color rgb="FF3333FF"/>
      <name val="Calibri"/>
      <family val="2"/>
    </font>
    <font>
      <sz val="8"/>
      <color theme="0" tint="-0.3499799966812134"/>
      <name val="Calibri"/>
      <family val="2"/>
    </font>
    <font>
      <b/>
      <sz val="10"/>
      <color theme="6" tint="-0.4999699890613556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 tint="-0.3499799966812134"/>
      <name val="Calibri"/>
      <family val="2"/>
    </font>
    <font>
      <sz val="8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theme="0" tint="-0.3499799966812134"/>
      </right>
      <top style="thin">
        <color rgb="FF000000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rgb="FF000000"/>
      </top>
      <bottom style="hair">
        <color theme="0" tint="-0.3499799966812134"/>
      </bottom>
    </border>
    <border>
      <left style="hair">
        <color theme="0" tint="-0.3499799966812134"/>
      </left>
      <right style="thin">
        <color rgb="FF000000"/>
      </right>
      <top style="thin">
        <color rgb="FF000000"/>
      </top>
      <bottom style="hair">
        <color theme="0" tint="-0.3499799966812134"/>
      </bottom>
    </border>
    <border>
      <left style="thin">
        <color rgb="FF000000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>
        <color rgb="FF000000"/>
      </right>
      <top style="hair">
        <color theme="0" tint="-0.3499799966812134"/>
      </top>
      <bottom style="hair">
        <color theme="0" tint="-0.3499799966812134"/>
      </bottom>
    </border>
    <border>
      <left style="thin">
        <color rgb="FF000000"/>
      </left>
      <right style="hair">
        <color theme="0" tint="-0.3499799966812134"/>
      </right>
      <top style="hair">
        <color theme="0" tint="-0.3499799966812134"/>
      </top>
      <bottom style="thin">
        <color rgb="FF000000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>
        <color rgb="FF000000"/>
      </bottom>
    </border>
    <border>
      <left style="hair">
        <color theme="0" tint="-0.3499799966812134"/>
      </left>
      <right style="thin">
        <color rgb="FF000000"/>
      </right>
      <top style="hair">
        <color theme="0" tint="-0.3499799966812134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93">
    <xf numFmtId="0" fontId="0" fillId="0" borderId="0" xfId="0" applyAlignment="1">
      <alignment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64" fontId="0" fillId="0" borderId="0" xfId="46" applyNumberFormat="1" applyFont="1" applyAlignment="1">
      <alignment/>
    </xf>
    <xf numFmtId="40" fontId="0" fillId="0" borderId="10" xfId="0" applyNumberFormat="1" applyBorder="1" applyAlignment="1">
      <alignment horizontal="right" wrapText="1"/>
    </xf>
    <xf numFmtId="0" fontId="59" fillId="0" borderId="0" xfId="58" applyFont="1" applyAlignment="1">
      <alignment horizontal="center" vertical="center"/>
      <protection/>
    </xf>
    <xf numFmtId="0" fontId="60" fillId="0" borderId="0" xfId="58" applyFont="1" applyAlignment="1">
      <alignment vertical="center"/>
      <protection/>
    </xf>
    <xf numFmtId="164" fontId="60" fillId="0" borderId="0" xfId="48" applyNumberFormat="1" applyFont="1" applyAlignment="1">
      <alignment vertical="center"/>
    </xf>
    <xf numFmtId="43" fontId="61" fillId="0" borderId="0" xfId="58" applyNumberFormat="1" applyFont="1" applyAlignment="1">
      <alignment vertical="center"/>
      <protection/>
    </xf>
    <xf numFmtId="0" fontId="61" fillId="33" borderId="0" xfId="58" applyFont="1" applyFill="1" applyAlignment="1">
      <alignment vertical="center"/>
      <protection/>
    </xf>
    <xf numFmtId="43" fontId="61" fillId="33" borderId="0" xfId="51" applyFont="1" applyFill="1" applyAlignment="1">
      <alignment vertical="center"/>
    </xf>
    <xf numFmtId="43" fontId="61" fillId="33" borderId="0" xfId="58" applyNumberFormat="1" applyFont="1" applyFill="1" applyAlignment="1">
      <alignment vertical="center"/>
      <protection/>
    </xf>
    <xf numFmtId="43" fontId="61" fillId="0" borderId="0" xfId="48" applyFont="1" applyAlignment="1">
      <alignment vertical="center"/>
    </xf>
    <xf numFmtId="43" fontId="60" fillId="0" borderId="0" xfId="48" applyFont="1" applyFill="1" applyAlignment="1">
      <alignment vertical="center"/>
    </xf>
    <xf numFmtId="0" fontId="62" fillId="0" borderId="0" xfId="58" applyFont="1" applyAlignment="1">
      <alignment horizontal="center" vertical="center"/>
      <protection/>
    </xf>
    <xf numFmtId="0" fontId="63" fillId="0" borderId="0" xfId="58" applyFont="1" applyAlignment="1">
      <alignment horizontal="center" vertical="center"/>
      <protection/>
    </xf>
    <xf numFmtId="0" fontId="64" fillId="0" borderId="0" xfId="58" applyFont="1" applyFill="1" applyAlignment="1">
      <alignment horizontal="center" vertical="center"/>
      <protection/>
    </xf>
    <xf numFmtId="0" fontId="60" fillId="0" borderId="0" xfId="58" applyFont="1" applyFill="1" applyAlignment="1">
      <alignment vertical="center"/>
      <protection/>
    </xf>
    <xf numFmtId="0" fontId="59" fillId="0" borderId="0" xfId="58" applyFont="1" applyFill="1" applyAlignment="1">
      <alignment horizontal="center" vertical="center"/>
      <protection/>
    </xf>
    <xf numFmtId="0" fontId="22" fillId="0" borderId="0" xfId="58" applyNumberFormat="1" applyFont="1" applyFill="1" applyBorder="1" applyAlignment="1" applyProtection="1">
      <alignment vertical="center"/>
      <protection/>
    </xf>
    <xf numFmtId="40" fontId="60" fillId="0" borderId="0" xfId="58" applyNumberFormat="1" applyFont="1" applyAlignment="1">
      <alignment vertical="center"/>
      <protection/>
    </xf>
    <xf numFmtId="4" fontId="22" fillId="14" borderId="0" xfId="58" applyNumberFormat="1" applyFont="1" applyFill="1" applyBorder="1" applyAlignment="1" applyProtection="1">
      <alignment vertical="center"/>
      <protection/>
    </xf>
    <xf numFmtId="0" fontId="63" fillId="0" borderId="11" xfId="58" applyFont="1" applyBorder="1" applyAlignment="1">
      <alignment horizontal="center" vertical="center" wrapText="1"/>
      <protection/>
    </xf>
    <xf numFmtId="0" fontId="63" fillId="0" borderId="12" xfId="58" applyFont="1" applyBorder="1" applyAlignment="1">
      <alignment horizontal="center" vertical="center" wrapText="1"/>
      <protection/>
    </xf>
    <xf numFmtId="0" fontId="63" fillId="0" borderId="13" xfId="58" applyFont="1" applyBorder="1" applyAlignment="1">
      <alignment horizontal="center" vertical="center" wrapText="1"/>
      <protection/>
    </xf>
    <xf numFmtId="49" fontId="60" fillId="34" borderId="14" xfId="58" applyNumberFormat="1" applyFont="1" applyFill="1" applyBorder="1" applyAlignment="1">
      <alignment vertical="center" wrapText="1"/>
      <protection/>
    </xf>
    <xf numFmtId="49" fontId="60" fillId="34" borderId="15" xfId="58" applyNumberFormat="1" applyFont="1" applyFill="1" applyBorder="1" applyAlignment="1">
      <alignment vertical="center" wrapText="1"/>
      <protection/>
    </xf>
    <xf numFmtId="40" fontId="60" fillId="34" borderId="15" xfId="58" applyNumberFormat="1" applyFont="1" applyFill="1" applyBorder="1" applyAlignment="1">
      <alignment horizontal="right" vertical="center" wrapText="1"/>
      <protection/>
    </xf>
    <xf numFmtId="40" fontId="61" fillId="34" borderId="15" xfId="58" applyNumberFormat="1" applyFont="1" applyFill="1" applyBorder="1" applyAlignment="1">
      <alignment horizontal="right" vertical="center" wrapText="1"/>
      <protection/>
    </xf>
    <xf numFmtId="40" fontId="60" fillId="34" borderId="16" xfId="58" applyNumberFormat="1" applyFont="1" applyFill="1" applyBorder="1" applyAlignment="1">
      <alignment horizontal="right" vertical="center" wrapText="1"/>
      <protection/>
    </xf>
    <xf numFmtId="49" fontId="60" fillId="35" borderId="14" xfId="58" applyNumberFormat="1" applyFont="1" applyFill="1" applyBorder="1" applyAlignment="1">
      <alignment vertical="center" wrapText="1"/>
      <protection/>
    </xf>
    <xf numFmtId="49" fontId="60" fillId="35" borderId="15" xfId="58" applyNumberFormat="1" applyFont="1" applyFill="1" applyBorder="1" applyAlignment="1">
      <alignment vertical="center" wrapText="1"/>
      <protection/>
    </xf>
    <xf numFmtId="40" fontId="60" fillId="35" borderId="15" xfId="58" applyNumberFormat="1" applyFont="1" applyFill="1" applyBorder="1" applyAlignment="1">
      <alignment horizontal="right" vertical="center" wrapText="1"/>
      <protection/>
    </xf>
    <xf numFmtId="40" fontId="61" fillId="35" borderId="15" xfId="58" applyNumberFormat="1" applyFont="1" applyFill="1" applyBorder="1" applyAlignment="1">
      <alignment horizontal="right" vertical="center" wrapText="1"/>
      <protection/>
    </xf>
    <xf numFmtId="40" fontId="60" fillId="35" borderId="16" xfId="58" applyNumberFormat="1" applyFont="1" applyFill="1" applyBorder="1" applyAlignment="1">
      <alignment horizontal="right" vertical="center" wrapText="1"/>
      <protection/>
    </xf>
    <xf numFmtId="49" fontId="60" fillId="36" borderId="14" xfId="58" applyNumberFormat="1" applyFont="1" applyFill="1" applyBorder="1" applyAlignment="1">
      <alignment vertical="center" wrapText="1"/>
      <protection/>
    </xf>
    <xf numFmtId="49" fontId="60" fillId="36" borderId="15" xfId="58" applyNumberFormat="1" applyFont="1" applyFill="1" applyBorder="1" applyAlignment="1">
      <alignment vertical="center" wrapText="1"/>
      <protection/>
    </xf>
    <xf numFmtId="40" fontId="60" fillId="36" borderId="15" xfId="58" applyNumberFormat="1" applyFont="1" applyFill="1" applyBorder="1" applyAlignment="1">
      <alignment horizontal="right" vertical="center" wrapText="1"/>
      <protection/>
    </xf>
    <xf numFmtId="40" fontId="61" fillId="36" borderId="15" xfId="58" applyNumberFormat="1" applyFont="1" applyFill="1" applyBorder="1" applyAlignment="1">
      <alignment horizontal="right" vertical="center" wrapText="1"/>
      <protection/>
    </xf>
    <xf numFmtId="40" fontId="60" fillId="36" borderId="16" xfId="58" applyNumberFormat="1" applyFont="1" applyFill="1" applyBorder="1" applyAlignment="1">
      <alignment horizontal="right" vertical="center" wrapText="1"/>
      <protection/>
    </xf>
    <xf numFmtId="49" fontId="60" fillId="0" borderId="14" xfId="58" applyNumberFormat="1" applyFont="1" applyFill="1" applyBorder="1" applyAlignment="1">
      <alignment vertical="center" wrapText="1"/>
      <protection/>
    </xf>
    <xf numFmtId="0" fontId="60" fillId="0" borderId="15" xfId="58" applyNumberFormat="1" applyFont="1" applyFill="1" applyBorder="1" applyAlignment="1">
      <alignment vertical="center" wrapText="1"/>
      <protection/>
    </xf>
    <xf numFmtId="40" fontId="60" fillId="0" borderId="15" xfId="58" applyNumberFormat="1" applyFont="1" applyFill="1" applyBorder="1" applyAlignment="1">
      <alignment horizontal="right" vertical="center" wrapText="1"/>
      <protection/>
    </xf>
    <xf numFmtId="40" fontId="61" fillId="0" borderId="15" xfId="58" applyNumberFormat="1" applyFont="1" applyFill="1" applyBorder="1" applyAlignment="1">
      <alignment horizontal="right" vertical="center" wrapText="1"/>
      <protection/>
    </xf>
    <xf numFmtId="40" fontId="60" fillId="0" borderId="16" xfId="58" applyNumberFormat="1" applyFont="1" applyFill="1" applyBorder="1" applyAlignment="1">
      <alignment horizontal="right" vertical="center" wrapText="1"/>
      <protection/>
    </xf>
    <xf numFmtId="49" fontId="60" fillId="0" borderId="15" xfId="58" applyNumberFormat="1" applyFont="1" applyFill="1" applyBorder="1" applyAlignment="1">
      <alignment vertical="center" wrapText="1"/>
      <protection/>
    </xf>
    <xf numFmtId="49" fontId="65" fillId="0" borderId="14" xfId="58" applyNumberFormat="1" applyFont="1" applyFill="1" applyBorder="1" applyAlignment="1">
      <alignment vertical="center" wrapText="1"/>
      <protection/>
    </xf>
    <xf numFmtId="49" fontId="65" fillId="0" borderId="15" xfId="58" applyNumberFormat="1" applyFont="1" applyFill="1" applyBorder="1" applyAlignment="1">
      <alignment vertical="center" wrapText="1"/>
      <protection/>
    </xf>
    <xf numFmtId="40" fontId="65" fillId="0" borderId="15" xfId="58" applyNumberFormat="1" applyFont="1" applyFill="1" applyBorder="1" applyAlignment="1">
      <alignment horizontal="right" vertical="center" wrapText="1"/>
      <protection/>
    </xf>
    <xf numFmtId="40" fontId="65" fillId="0" borderId="16" xfId="58" applyNumberFormat="1" applyFont="1" applyFill="1" applyBorder="1" applyAlignment="1">
      <alignment horizontal="right" vertical="center" wrapText="1"/>
      <protection/>
    </xf>
    <xf numFmtId="49" fontId="60" fillId="0" borderId="17" xfId="58" applyNumberFormat="1" applyFont="1" applyFill="1" applyBorder="1" applyAlignment="1">
      <alignment vertical="center" wrapText="1"/>
      <protection/>
    </xf>
    <xf numFmtId="49" fontId="60" fillId="0" borderId="18" xfId="58" applyNumberFormat="1" applyFont="1" applyFill="1" applyBorder="1" applyAlignment="1">
      <alignment vertical="center" wrapText="1"/>
      <protection/>
    </xf>
    <xf numFmtId="40" fontId="60" fillId="0" borderId="18" xfId="58" applyNumberFormat="1" applyFont="1" applyFill="1" applyBorder="1" applyAlignment="1">
      <alignment horizontal="right" vertical="center" wrapText="1"/>
      <protection/>
    </xf>
    <xf numFmtId="40" fontId="61" fillId="0" borderId="18" xfId="58" applyNumberFormat="1" applyFont="1" applyFill="1" applyBorder="1" applyAlignment="1">
      <alignment horizontal="right" vertical="center" wrapText="1"/>
      <protection/>
    </xf>
    <xf numFmtId="40" fontId="60" fillId="0" borderId="19" xfId="58" applyNumberFormat="1" applyFont="1" applyFill="1" applyBorder="1" applyAlignment="1">
      <alignment horizontal="right" vertical="center" wrapText="1"/>
      <protection/>
    </xf>
    <xf numFmtId="0" fontId="58" fillId="0" borderId="10" xfId="0" applyFont="1" applyBorder="1" applyAlignment="1">
      <alignment horizontal="center" vertical="center"/>
    </xf>
    <xf numFmtId="40" fontId="0" fillId="0" borderId="0" xfId="0" applyNumberFormat="1" applyAlignment="1">
      <alignment/>
    </xf>
    <xf numFmtId="0" fontId="0" fillId="0" borderId="0" xfId="0" applyFill="1" applyAlignment="1">
      <alignment/>
    </xf>
    <xf numFmtId="165" fontId="29" fillId="0" borderId="0" xfId="48" applyNumberFormat="1" applyFont="1" applyFill="1" applyAlignment="1">
      <alignment horizontal="left" vertical="center"/>
    </xf>
    <xf numFmtId="1" fontId="29" fillId="0" borderId="0" xfId="48" applyNumberFormat="1" applyFont="1" applyFill="1" applyAlignment="1" quotePrefix="1">
      <alignment horizontal="left" vertical="center"/>
    </xf>
    <xf numFmtId="43" fontId="59" fillId="0" borderId="20" xfId="0" applyNumberFormat="1" applyFont="1" applyFill="1" applyBorder="1" applyAlignment="1">
      <alignment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59" fillId="0" borderId="0" xfId="58" applyFont="1" applyAlignment="1">
      <alignment vertical="center"/>
      <protection/>
    </xf>
    <xf numFmtId="0" fontId="59" fillId="0" borderId="0" xfId="58" applyFont="1" applyFill="1" applyAlignment="1">
      <alignment vertical="center"/>
      <protection/>
    </xf>
    <xf numFmtId="0" fontId="21" fillId="0" borderId="0" xfId="58" applyNumberFormat="1" applyFont="1" applyFill="1" applyBorder="1" applyAlignment="1" applyProtection="1">
      <alignment vertical="center"/>
      <protection/>
    </xf>
    <xf numFmtId="40" fontId="59" fillId="0" borderId="0" xfId="58" applyNumberFormat="1" applyFont="1" applyFill="1" applyAlignment="1">
      <alignment vertical="center"/>
      <protection/>
    </xf>
    <xf numFmtId="164" fontId="59" fillId="0" borderId="0" xfId="48" applyNumberFormat="1" applyFont="1" applyFill="1" applyAlignment="1">
      <alignment vertical="center"/>
    </xf>
    <xf numFmtId="164" fontId="59" fillId="0" borderId="0" xfId="48" applyNumberFormat="1" applyFont="1" applyAlignment="1">
      <alignment vertical="center"/>
    </xf>
    <xf numFmtId="0" fontId="66" fillId="0" borderId="0" xfId="0" applyFont="1" applyFill="1" applyAlignment="1">
      <alignment horizontal="left"/>
    </xf>
    <xf numFmtId="0" fontId="66" fillId="0" borderId="0" xfId="0" applyFont="1" applyFill="1" applyAlignment="1">
      <alignment/>
    </xf>
    <xf numFmtId="164" fontId="32" fillId="0" borderId="0" xfId="48" applyNumberFormat="1" applyFont="1" applyFill="1" applyAlignment="1">
      <alignment vertical="center"/>
    </xf>
    <xf numFmtId="49" fontId="30" fillId="0" borderId="20" xfId="58" applyNumberFormat="1" applyFont="1" applyFill="1" applyBorder="1" applyAlignment="1">
      <alignment vertical="center" wrapText="1"/>
      <protection/>
    </xf>
    <xf numFmtId="0" fontId="30" fillId="0" borderId="20" xfId="58" applyNumberFormat="1" applyFont="1" applyFill="1" applyBorder="1" applyAlignment="1">
      <alignment vertical="center" wrapText="1"/>
      <protection/>
    </xf>
    <xf numFmtId="49" fontId="28" fillId="0" borderId="20" xfId="58" applyNumberFormat="1" applyFont="1" applyFill="1" applyBorder="1" applyAlignment="1">
      <alignment vertical="center" wrapText="1"/>
      <protection/>
    </xf>
    <xf numFmtId="43" fontId="67" fillId="0" borderId="20" xfId="0" applyNumberFormat="1" applyFont="1" applyFill="1" applyBorder="1" applyAlignment="1">
      <alignment/>
    </xf>
    <xf numFmtId="0" fontId="68" fillId="0" borderId="0" xfId="58" applyFont="1" applyFill="1" applyAlignment="1">
      <alignment horizontal="center" vertical="center"/>
      <protection/>
    </xf>
    <xf numFmtId="0" fontId="67" fillId="0" borderId="0" xfId="58" applyFont="1" applyFill="1" applyAlignment="1">
      <alignment vertical="center"/>
      <protection/>
    </xf>
    <xf numFmtId="0" fontId="35" fillId="0" borderId="0" xfId="58" applyFont="1" applyFill="1" applyBorder="1" applyAlignment="1">
      <alignment horizontal="left" vertical="center"/>
      <protection/>
    </xf>
    <xf numFmtId="0" fontId="35" fillId="0" borderId="0" xfId="58" applyFont="1" applyFill="1" applyBorder="1" applyAlignment="1">
      <alignment horizontal="left" vertical="center" wrapText="1"/>
      <protection/>
    </xf>
    <xf numFmtId="1" fontId="0" fillId="0" borderId="0" xfId="46" applyNumberFormat="1" applyFont="1" applyAlignment="1">
      <alignment/>
    </xf>
    <xf numFmtId="1" fontId="0" fillId="0" borderId="0" xfId="0" applyNumberForma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4" fontId="69" fillId="0" borderId="0" xfId="0" applyNumberFormat="1" applyFont="1" applyAlignment="1">
      <alignment/>
    </xf>
    <xf numFmtId="0" fontId="36" fillId="0" borderId="0" xfId="58" applyFont="1" applyFill="1" applyAlignment="1">
      <alignment vertical="center"/>
      <protection/>
    </xf>
    <xf numFmtId="0" fontId="36" fillId="0" borderId="0" xfId="58" applyFont="1" applyFill="1" applyAlignment="1">
      <alignment horizontal="center" vertical="center"/>
      <protection/>
    </xf>
    <xf numFmtId="164" fontId="28" fillId="37" borderId="20" xfId="48" applyNumberFormat="1" applyFont="1" applyFill="1" applyBorder="1" applyAlignment="1">
      <alignment horizontal="center" vertical="center" wrapText="1"/>
    </xf>
    <xf numFmtId="0" fontId="36" fillId="0" borderId="0" xfId="58" applyFont="1" applyFill="1" applyBorder="1" applyAlignment="1">
      <alignment horizontal="center" vertical="center"/>
      <protection/>
    </xf>
    <xf numFmtId="0" fontId="28" fillId="37" borderId="20" xfId="58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Millares 8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0</xdr:rowOff>
    </xdr:from>
    <xdr:to>
      <xdr:col>8</xdr:col>
      <xdr:colOff>533400</xdr:colOff>
      <xdr:row>7</xdr:row>
      <xdr:rowOff>0</xdr:rowOff>
    </xdr:to>
    <xdr:pic>
      <xdr:nvPicPr>
        <xdr:cNvPr id="1" name="1 Imagen" descr="cabe_al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06965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752475</xdr:colOff>
      <xdr:row>469</xdr:row>
      <xdr:rowOff>9525</xdr:rowOff>
    </xdr:from>
    <xdr:to>
      <xdr:col>8</xdr:col>
      <xdr:colOff>609600</xdr:colOff>
      <xdr:row>469</xdr:row>
      <xdr:rowOff>9525</xdr:rowOff>
    </xdr:to>
    <xdr:sp>
      <xdr:nvSpPr>
        <xdr:cNvPr id="2" name="2 Conector recto"/>
        <xdr:cNvSpPr>
          <a:spLocks/>
        </xdr:cNvSpPr>
      </xdr:nvSpPr>
      <xdr:spPr>
        <a:xfrm>
          <a:off x="8782050" y="106346625"/>
          <a:ext cx="2695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469</xdr:row>
      <xdr:rowOff>9525</xdr:rowOff>
    </xdr:from>
    <xdr:to>
      <xdr:col>2</xdr:col>
      <xdr:colOff>2581275</xdr:colOff>
      <xdr:row>469</xdr:row>
      <xdr:rowOff>9525</xdr:rowOff>
    </xdr:to>
    <xdr:sp>
      <xdr:nvSpPr>
        <xdr:cNvPr id="3" name="3 Conector recto"/>
        <xdr:cNvSpPr>
          <a:spLocks/>
        </xdr:cNvSpPr>
      </xdr:nvSpPr>
      <xdr:spPr>
        <a:xfrm>
          <a:off x="1352550" y="106346625"/>
          <a:ext cx="2276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469</xdr:row>
      <xdr:rowOff>9525</xdr:rowOff>
    </xdr:from>
    <xdr:to>
      <xdr:col>5</xdr:col>
      <xdr:colOff>1104900</xdr:colOff>
      <xdr:row>469</xdr:row>
      <xdr:rowOff>9525</xdr:rowOff>
    </xdr:to>
    <xdr:sp>
      <xdr:nvSpPr>
        <xdr:cNvPr id="4" name="4 Conector recto"/>
        <xdr:cNvSpPr>
          <a:spLocks/>
        </xdr:cNvSpPr>
      </xdr:nvSpPr>
      <xdr:spPr>
        <a:xfrm>
          <a:off x="4600575" y="106346625"/>
          <a:ext cx="3114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464</xdr:row>
      <xdr:rowOff>38100</xdr:rowOff>
    </xdr:from>
    <xdr:to>
      <xdr:col>6</xdr:col>
      <xdr:colOff>371475</xdr:colOff>
      <xdr:row>467</xdr:row>
      <xdr:rowOff>95250</xdr:rowOff>
    </xdr:to>
    <xdr:sp>
      <xdr:nvSpPr>
        <xdr:cNvPr id="5" name="19 Cuadro de texto"/>
        <xdr:cNvSpPr txBox="1">
          <a:spLocks noChangeArrowheads="1"/>
        </xdr:cNvSpPr>
      </xdr:nvSpPr>
      <xdr:spPr>
        <a:xfrm>
          <a:off x="4057650" y="105422700"/>
          <a:ext cx="434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Documento Original Firmado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11"/>
  <sheetViews>
    <sheetView showGridLines="0" zoomScalePageLayoutView="0" workbookViewId="0" topLeftCell="A1">
      <selection activeCell="D5" sqref="D5"/>
    </sheetView>
  </sheetViews>
  <sheetFormatPr defaultColWidth="12" defaultRowHeight="11.25"/>
  <cols>
    <col min="1" max="1" width="16.66015625" style="0" customWidth="1"/>
    <col min="2" max="2" width="58.5" style="0" customWidth="1"/>
    <col min="3" max="3" width="25.66015625" style="0" customWidth="1"/>
    <col min="4" max="5" width="25" style="0" customWidth="1"/>
    <col min="6" max="6" width="25.66015625" style="0" customWidth="1"/>
    <col min="7" max="8" width="10.66015625" style="0" customWidth="1"/>
  </cols>
  <sheetData>
    <row r="5" spans="1:8" s="4" customFormat="1" ht="33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1.25">
      <c r="A6" s="1" t="s">
        <v>8</v>
      </c>
      <c r="B6" s="1" t="s">
        <v>9</v>
      </c>
      <c r="C6" s="2">
        <v>1.32461541656229E+20</v>
      </c>
      <c r="D6" s="2">
        <v>5.2147012258694E+19</v>
      </c>
      <c r="E6" s="2">
        <v>4.5697335374539E+19</v>
      </c>
      <c r="F6" s="2">
        <v>1.38911218540384E+20</v>
      </c>
      <c r="G6" s="2" t="s">
        <v>10</v>
      </c>
      <c r="H6" s="2" t="s">
        <v>10</v>
      </c>
    </row>
    <row r="7" spans="1:8" ht="11.25">
      <c r="A7" s="1" t="s">
        <v>11</v>
      </c>
      <c r="B7" s="1" t="s">
        <v>12</v>
      </c>
      <c r="C7" s="2">
        <v>5.971900946032E+18</v>
      </c>
      <c r="D7" s="2">
        <v>1.9448316210331E+19</v>
      </c>
      <c r="E7" s="2">
        <v>2.0317154035252E+19</v>
      </c>
      <c r="F7" s="2">
        <v>5.103063121111E+18</v>
      </c>
      <c r="G7" s="2" t="s">
        <v>10</v>
      </c>
      <c r="H7" s="2" t="s">
        <v>10</v>
      </c>
    </row>
    <row r="8" spans="1:8" ht="11.25">
      <c r="A8" s="1" t="s">
        <v>13</v>
      </c>
      <c r="B8" s="1" t="s">
        <v>14</v>
      </c>
      <c r="C8" s="2">
        <v>37117196809000000</v>
      </c>
      <c r="D8" s="2">
        <v>2358000000000000</v>
      </c>
      <c r="E8" s="2">
        <v>1179000000000000</v>
      </c>
      <c r="F8" s="2">
        <v>38296196809000000</v>
      </c>
      <c r="G8" s="2" t="s">
        <v>10</v>
      </c>
      <c r="H8" s="2" t="s">
        <v>10</v>
      </c>
    </row>
    <row r="9" spans="1:8" ht="11.25">
      <c r="A9" s="1" t="s">
        <v>15</v>
      </c>
      <c r="B9" s="1" t="s">
        <v>16</v>
      </c>
      <c r="C9" s="2">
        <v>36907599109000000</v>
      </c>
      <c r="D9" s="2" t="s">
        <v>10</v>
      </c>
      <c r="E9" s="2" t="s">
        <v>10</v>
      </c>
      <c r="F9" s="2">
        <v>36907599109000000</v>
      </c>
      <c r="G9" s="2" t="s">
        <v>10</v>
      </c>
      <c r="H9" s="2" t="s">
        <v>10</v>
      </c>
    </row>
    <row r="10" spans="1:8" ht="11.25">
      <c r="A10" s="1" t="s">
        <v>17</v>
      </c>
      <c r="B10" s="1" t="s">
        <v>18</v>
      </c>
      <c r="C10" s="2">
        <v>209597700000000</v>
      </c>
      <c r="D10" s="2">
        <v>2358000000000000</v>
      </c>
      <c r="E10" s="2">
        <v>1179000000000000</v>
      </c>
      <c r="F10" s="2">
        <v>1388597700000000</v>
      </c>
      <c r="G10" s="2" t="s">
        <v>10</v>
      </c>
      <c r="H10" s="2" t="s">
        <v>10</v>
      </c>
    </row>
    <row r="11" spans="1:8" ht="11.25">
      <c r="A11" s="1" t="s">
        <v>19</v>
      </c>
      <c r="B11" s="1" t="s">
        <v>20</v>
      </c>
      <c r="C11" s="2">
        <v>5.934783749223E+18</v>
      </c>
      <c r="D11" s="2">
        <v>1.9445958210331E+19</v>
      </c>
      <c r="E11" s="2">
        <v>2.0315975035252E+19</v>
      </c>
      <c r="F11" s="2">
        <v>5.064766924302E+18</v>
      </c>
      <c r="G11" s="2" t="s">
        <v>10</v>
      </c>
      <c r="H11" s="2" t="s">
        <v>10</v>
      </c>
    </row>
    <row r="12" spans="1:8" ht="11.25">
      <c r="A12" s="1" t="s">
        <v>21</v>
      </c>
      <c r="B12" s="1" t="s">
        <v>22</v>
      </c>
      <c r="C12" s="2">
        <v>5.934783749223E+18</v>
      </c>
      <c r="D12" s="2">
        <v>1.9445958210331E+19</v>
      </c>
      <c r="E12" s="2">
        <v>2.0315975035252E+19</v>
      </c>
      <c r="F12" s="2">
        <v>5.064766924302E+18</v>
      </c>
      <c r="G12" s="2" t="s">
        <v>10</v>
      </c>
      <c r="H12" s="2" t="s">
        <v>10</v>
      </c>
    </row>
    <row r="13" spans="1:8" ht="11.25">
      <c r="A13" s="1" t="s">
        <v>23</v>
      </c>
      <c r="B13" s="1" t="s">
        <v>24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  <c r="H13" s="2" t="s">
        <v>10</v>
      </c>
    </row>
    <row r="14" spans="1:8" ht="11.25">
      <c r="A14" s="1" t="s">
        <v>25</v>
      </c>
      <c r="B14" s="1" t="s">
        <v>26</v>
      </c>
      <c r="C14" s="2">
        <v>3.1530431653396E+19</v>
      </c>
      <c r="D14" s="2">
        <v>2.091877940464E+18</v>
      </c>
      <c r="E14" s="2">
        <v>2.6493115185E+18</v>
      </c>
      <c r="F14" s="2">
        <v>3.097299807536E+19</v>
      </c>
      <c r="G14" s="2" t="s">
        <v>10</v>
      </c>
      <c r="H14" s="2" t="s">
        <v>10</v>
      </c>
    </row>
    <row r="15" spans="1:8" ht="11.25">
      <c r="A15" s="1" t="s">
        <v>27</v>
      </c>
      <c r="B15" s="1" t="s">
        <v>28</v>
      </c>
      <c r="C15" s="2">
        <v>3.1530431653396E+19</v>
      </c>
      <c r="D15" s="2">
        <v>2.091877940464E+18</v>
      </c>
      <c r="E15" s="2">
        <v>2.6493115185E+18</v>
      </c>
      <c r="F15" s="2">
        <v>3.097299807536E+19</v>
      </c>
      <c r="G15" s="2" t="s">
        <v>10</v>
      </c>
      <c r="H15" s="2" t="s">
        <v>10</v>
      </c>
    </row>
    <row r="16" spans="1:8" ht="11.25">
      <c r="A16" s="1" t="s">
        <v>29</v>
      </c>
      <c r="B16" s="1" t="s">
        <v>30</v>
      </c>
      <c r="C16" s="2">
        <v>3.1530431653396E+19</v>
      </c>
      <c r="D16" s="2">
        <v>2.091877940464E+18</v>
      </c>
      <c r="E16" s="2">
        <v>2.6493115185E+18</v>
      </c>
      <c r="F16" s="2">
        <v>3.097299807536E+19</v>
      </c>
      <c r="G16" s="2" t="s">
        <v>10</v>
      </c>
      <c r="H16" s="2" t="s">
        <v>10</v>
      </c>
    </row>
    <row r="17" spans="1:8" ht="11.25">
      <c r="A17" s="1" t="s">
        <v>31</v>
      </c>
      <c r="B17" s="1" t="s">
        <v>32</v>
      </c>
      <c r="C17" s="2">
        <v>8.3855532221625E+19</v>
      </c>
      <c r="D17" s="2">
        <v>3.0457884999725E+19</v>
      </c>
      <c r="E17" s="2">
        <v>2.2498062334843E+19</v>
      </c>
      <c r="F17" s="2">
        <v>9.1815354886507E+19</v>
      </c>
      <c r="G17" s="2" t="s">
        <v>10</v>
      </c>
      <c r="H17" s="2" t="s">
        <v>10</v>
      </c>
    </row>
    <row r="18" spans="1:8" ht="11.25">
      <c r="A18" s="1" t="s">
        <v>33</v>
      </c>
      <c r="B18" s="1" t="s">
        <v>34</v>
      </c>
      <c r="C18" s="2" t="s">
        <v>10</v>
      </c>
      <c r="D18" s="2">
        <v>2.341558030811E+18</v>
      </c>
      <c r="E18" s="2">
        <v>2.341558030811E+18</v>
      </c>
      <c r="F18" s="2" t="s">
        <v>10</v>
      </c>
      <c r="G18" s="2" t="s">
        <v>10</v>
      </c>
      <c r="H18" s="2" t="s">
        <v>10</v>
      </c>
    </row>
    <row r="19" spans="1:8" ht="11.25">
      <c r="A19" s="1" t="s">
        <v>35</v>
      </c>
      <c r="B19" s="1" t="s">
        <v>36</v>
      </c>
      <c r="C19" s="2" t="s">
        <v>10</v>
      </c>
      <c r="D19" s="2">
        <v>2.295940859E+17</v>
      </c>
      <c r="E19" s="2">
        <v>2.295940859E+17</v>
      </c>
      <c r="F19" s="2" t="s">
        <v>10</v>
      </c>
      <c r="G19" s="2" t="s">
        <v>10</v>
      </c>
      <c r="H19" s="2" t="s">
        <v>10</v>
      </c>
    </row>
    <row r="20" spans="1:8" ht="11.25">
      <c r="A20" s="1" t="s">
        <v>37</v>
      </c>
      <c r="B20" s="1" t="s">
        <v>38</v>
      </c>
      <c r="C20" s="2" t="s">
        <v>10</v>
      </c>
      <c r="D20" s="2" t="s">
        <v>10</v>
      </c>
      <c r="E20" s="2" t="s">
        <v>10</v>
      </c>
      <c r="F20" s="2" t="s">
        <v>10</v>
      </c>
      <c r="G20" s="2" t="s">
        <v>10</v>
      </c>
      <c r="H20" s="2" t="s">
        <v>10</v>
      </c>
    </row>
    <row r="21" spans="1:8" ht="11.25">
      <c r="A21" s="1" t="s">
        <v>39</v>
      </c>
      <c r="B21" s="1" t="s">
        <v>40</v>
      </c>
      <c r="C21" s="2" t="s">
        <v>10</v>
      </c>
      <c r="D21" s="2">
        <v>2.111963944911E+18</v>
      </c>
      <c r="E21" s="2">
        <v>2.111963944911E+18</v>
      </c>
      <c r="F21" s="2" t="s">
        <v>10</v>
      </c>
      <c r="G21" s="2" t="s">
        <v>10</v>
      </c>
      <c r="H21" s="2" t="s">
        <v>10</v>
      </c>
    </row>
    <row r="22" spans="1:8" ht="11.25">
      <c r="A22" s="1" t="s">
        <v>41</v>
      </c>
      <c r="B22" s="1" t="s">
        <v>42</v>
      </c>
      <c r="C22" s="2">
        <v>8.594790858E+17</v>
      </c>
      <c r="D22" s="2">
        <v>4.644468678672E+18</v>
      </c>
      <c r="E22" s="2">
        <v>4.644468678672E+18</v>
      </c>
      <c r="F22" s="2">
        <v>8.594790858E+17</v>
      </c>
      <c r="G22" s="2" t="s">
        <v>10</v>
      </c>
      <c r="H22" s="2" t="s">
        <v>10</v>
      </c>
    </row>
    <row r="23" spans="1:8" ht="11.25">
      <c r="A23" s="1" t="s">
        <v>43</v>
      </c>
      <c r="B23" s="1" t="s">
        <v>44</v>
      </c>
      <c r="C23" s="2">
        <v>8.594790858E+17</v>
      </c>
      <c r="D23" s="2">
        <v>4.644468678672E+18</v>
      </c>
      <c r="E23" s="2">
        <v>4.644468678672E+18</v>
      </c>
      <c r="F23" s="2">
        <v>8.594790858E+17</v>
      </c>
      <c r="G23" s="2" t="s">
        <v>10</v>
      </c>
      <c r="H23" s="2" t="s">
        <v>10</v>
      </c>
    </row>
    <row r="24" spans="1:8" ht="11.25">
      <c r="A24" s="1" t="s">
        <v>45</v>
      </c>
      <c r="B24" s="1" t="s">
        <v>46</v>
      </c>
      <c r="C24" s="2">
        <v>1.297251964525E+18</v>
      </c>
      <c r="D24" s="2">
        <v>1.556905778485E+19</v>
      </c>
      <c r="E24" s="2">
        <v>9.246893145694E+18</v>
      </c>
      <c r="F24" s="2">
        <v>7.619416603681E+18</v>
      </c>
      <c r="G24" s="2" t="s">
        <v>10</v>
      </c>
      <c r="H24" s="2" t="s">
        <v>10</v>
      </c>
    </row>
    <row r="25" spans="1:8" ht="11.25">
      <c r="A25" s="1" t="s">
        <v>47</v>
      </c>
      <c r="B25" s="1" t="s">
        <v>48</v>
      </c>
      <c r="C25" s="2" t="s">
        <v>10</v>
      </c>
      <c r="D25" s="2" t="s">
        <v>10</v>
      </c>
      <c r="E25" s="2" t="s">
        <v>10</v>
      </c>
      <c r="F25" s="2" t="s">
        <v>10</v>
      </c>
      <c r="G25" s="2" t="s">
        <v>10</v>
      </c>
      <c r="H25" s="2" t="s">
        <v>10</v>
      </c>
    </row>
    <row r="26" spans="1:8" ht="11.25">
      <c r="A26" s="1" t="s">
        <v>49</v>
      </c>
      <c r="B26" s="1" t="s">
        <v>50</v>
      </c>
      <c r="C26" s="2">
        <v>5.03213029094E+17</v>
      </c>
      <c r="D26" s="2">
        <v>9.0580414629E+18</v>
      </c>
      <c r="E26" s="2">
        <v>8.320292995794E+18</v>
      </c>
      <c r="F26" s="2">
        <v>1.2409614962E+18</v>
      </c>
      <c r="G26" s="2" t="s">
        <v>10</v>
      </c>
      <c r="H26" s="2" t="s">
        <v>10</v>
      </c>
    </row>
    <row r="27" spans="1:8" ht="11.25">
      <c r="A27" s="1" t="s">
        <v>51</v>
      </c>
      <c r="B27" s="1" t="s">
        <v>52</v>
      </c>
      <c r="C27" s="2">
        <v>7.94038935431E+17</v>
      </c>
      <c r="D27" s="2">
        <v>6.51101632195E+18</v>
      </c>
      <c r="E27" s="2">
        <v>9.266001499E+17</v>
      </c>
      <c r="F27" s="2">
        <v>6.378455107481E+18</v>
      </c>
      <c r="G27" s="2" t="s">
        <v>10</v>
      </c>
      <c r="H27" s="2" t="s">
        <v>10</v>
      </c>
    </row>
    <row r="28" spans="1:8" ht="11.25">
      <c r="A28" s="1" t="s">
        <v>53</v>
      </c>
      <c r="B28" s="1" t="s">
        <v>54</v>
      </c>
      <c r="C28" s="2">
        <v>4.0429786992661E+19</v>
      </c>
      <c r="D28" s="2">
        <v>3.343952245485E+18</v>
      </c>
      <c r="E28" s="2">
        <v>4.111786552439E+18</v>
      </c>
      <c r="F28" s="2">
        <v>3.9661952685707E+19</v>
      </c>
      <c r="G28" s="2" t="s">
        <v>10</v>
      </c>
      <c r="H28" s="2" t="s">
        <v>10</v>
      </c>
    </row>
    <row r="29" spans="1:8" ht="11.25">
      <c r="A29" s="1" t="s">
        <v>55</v>
      </c>
      <c r="B29" s="1" t="s">
        <v>56</v>
      </c>
      <c r="C29" s="2">
        <v>4.0255936191573E+19</v>
      </c>
      <c r="D29" s="2">
        <v>2.952097245585E+18</v>
      </c>
      <c r="E29" s="2">
        <v>4.080349793011E+18</v>
      </c>
      <c r="F29" s="2">
        <v>3.9127683644147E+19</v>
      </c>
      <c r="G29" s="2" t="s">
        <v>10</v>
      </c>
      <c r="H29" s="2" t="s">
        <v>10</v>
      </c>
    </row>
    <row r="30" spans="1:8" ht="11.25">
      <c r="A30" s="1" t="s">
        <v>57</v>
      </c>
      <c r="B30" s="1" t="s">
        <v>58</v>
      </c>
      <c r="C30" s="2">
        <v>1.73850801088E+17</v>
      </c>
      <c r="D30" s="2">
        <v>3.918549999E+17</v>
      </c>
      <c r="E30" s="2">
        <v>31436759428000000</v>
      </c>
      <c r="F30" s="2">
        <v>5.3426904156E+17</v>
      </c>
      <c r="G30" s="2" t="s">
        <v>10</v>
      </c>
      <c r="H30" s="2" t="s">
        <v>10</v>
      </c>
    </row>
    <row r="31" spans="1:8" ht="11.25">
      <c r="A31" s="1" t="s">
        <v>59</v>
      </c>
      <c r="B31" s="1" t="s">
        <v>60</v>
      </c>
      <c r="C31" s="2" t="s">
        <v>10</v>
      </c>
      <c r="D31" s="2" t="s">
        <v>10</v>
      </c>
      <c r="E31" s="2" t="s">
        <v>10</v>
      </c>
      <c r="F31" s="2" t="s">
        <v>10</v>
      </c>
      <c r="G31" s="2" t="s">
        <v>10</v>
      </c>
      <c r="H31" s="2" t="s">
        <v>10</v>
      </c>
    </row>
    <row r="32" spans="1:8" ht="11.25">
      <c r="A32" s="1" t="s">
        <v>61</v>
      </c>
      <c r="B32" s="1" t="s">
        <v>62</v>
      </c>
      <c r="C32" s="2">
        <v>5.463031409473E+18</v>
      </c>
      <c r="D32" s="2">
        <v>5.859645632E+17</v>
      </c>
      <c r="E32" s="2" t="s">
        <v>10</v>
      </c>
      <c r="F32" s="2">
        <v>6.048995972673E+18</v>
      </c>
      <c r="G32" s="2" t="s">
        <v>10</v>
      </c>
      <c r="H32" s="2" t="s">
        <v>10</v>
      </c>
    </row>
    <row r="33" spans="1:8" ht="11.25">
      <c r="A33" s="1" t="s">
        <v>63</v>
      </c>
      <c r="B33" s="1" t="s">
        <v>64</v>
      </c>
      <c r="C33" s="2">
        <v>5.463031409473E+18</v>
      </c>
      <c r="D33" s="2">
        <v>5.859645632E+17</v>
      </c>
      <c r="E33" s="2" t="s">
        <v>10</v>
      </c>
      <c r="F33" s="2">
        <v>6.048995972673E+18</v>
      </c>
      <c r="G33" s="2" t="s">
        <v>10</v>
      </c>
      <c r="H33" s="2" t="s">
        <v>10</v>
      </c>
    </row>
    <row r="34" spans="1:8" ht="11.25">
      <c r="A34" s="1" t="s">
        <v>65</v>
      </c>
      <c r="B34" s="1" t="s">
        <v>66</v>
      </c>
      <c r="C34" s="2">
        <v>3.5805982769166E+19</v>
      </c>
      <c r="D34" s="2">
        <v>3.972883696707E+18</v>
      </c>
      <c r="E34" s="2">
        <v>2.153355927227E+18</v>
      </c>
      <c r="F34" s="2">
        <v>3.7625510538646E+19</v>
      </c>
      <c r="G34" s="2" t="s">
        <v>10</v>
      </c>
      <c r="H34" s="2" t="s">
        <v>10</v>
      </c>
    </row>
    <row r="35" spans="1:8" ht="11.25">
      <c r="A35" s="1" t="s">
        <v>67</v>
      </c>
      <c r="B35" s="1" t="s">
        <v>68</v>
      </c>
      <c r="C35" s="2">
        <v>3.2410482009896E+19</v>
      </c>
      <c r="D35" s="2">
        <v>1.771516471278E+18</v>
      </c>
      <c r="E35" s="2">
        <v>9.11802472592E+17</v>
      </c>
      <c r="F35" s="2">
        <v>3.3270196008582E+19</v>
      </c>
      <c r="G35" s="2" t="s">
        <v>10</v>
      </c>
      <c r="H35" s="2" t="s">
        <v>10</v>
      </c>
    </row>
    <row r="36" spans="1:8" ht="11.25">
      <c r="A36" s="1" t="s">
        <v>69</v>
      </c>
      <c r="B36" s="1" t="s">
        <v>70</v>
      </c>
      <c r="C36" s="2">
        <v>1.982597702274E+18</v>
      </c>
      <c r="D36" s="2" t="s">
        <v>10</v>
      </c>
      <c r="E36" s="2">
        <v>958085975000000</v>
      </c>
      <c r="F36" s="2">
        <v>1.981639616299E+18</v>
      </c>
      <c r="G36" s="2" t="s">
        <v>10</v>
      </c>
      <c r="H36" s="2" t="s">
        <v>10</v>
      </c>
    </row>
    <row r="37" spans="1:8" ht="11.25">
      <c r="A37" s="1" t="s">
        <v>71</v>
      </c>
      <c r="B37" s="1" t="s">
        <v>72</v>
      </c>
      <c r="C37" s="2">
        <v>1.137799491E+17</v>
      </c>
      <c r="D37" s="2" t="s">
        <v>10</v>
      </c>
      <c r="E37" s="2" t="s">
        <v>10</v>
      </c>
      <c r="F37" s="2">
        <v>1.137799491E+17</v>
      </c>
      <c r="G37" s="2" t="s">
        <v>10</v>
      </c>
      <c r="H37" s="2" t="s">
        <v>10</v>
      </c>
    </row>
    <row r="38" spans="1:8" ht="11.25">
      <c r="A38" s="1" t="s">
        <v>73</v>
      </c>
      <c r="B38" s="1" t="s">
        <v>74</v>
      </c>
      <c r="C38" s="2">
        <v>2479927100000000</v>
      </c>
      <c r="D38" s="2" t="s">
        <v>10</v>
      </c>
      <c r="E38" s="2" t="s">
        <v>10</v>
      </c>
      <c r="F38" s="2">
        <v>2479927100000000</v>
      </c>
      <c r="G38" s="2" t="s">
        <v>10</v>
      </c>
      <c r="H38" s="2" t="s">
        <v>10</v>
      </c>
    </row>
    <row r="39" spans="1:8" ht="11.25">
      <c r="A39" s="1" t="s">
        <v>75</v>
      </c>
      <c r="B39" s="1" t="s">
        <v>76</v>
      </c>
      <c r="C39" s="2" t="s">
        <v>10</v>
      </c>
      <c r="D39" s="2" t="s">
        <v>10</v>
      </c>
      <c r="E39" s="2" t="s">
        <v>10</v>
      </c>
      <c r="F39" s="2" t="s">
        <v>10</v>
      </c>
      <c r="G39" s="2" t="s">
        <v>10</v>
      </c>
      <c r="H39" s="2" t="s">
        <v>10</v>
      </c>
    </row>
    <row r="40" spans="1:8" ht="11.25">
      <c r="A40" s="1" t="s">
        <v>77</v>
      </c>
      <c r="B40" s="1" t="s">
        <v>78</v>
      </c>
      <c r="C40" s="2">
        <v>3602626820000000</v>
      </c>
      <c r="D40" s="2" t="s">
        <v>10</v>
      </c>
      <c r="E40" s="2" t="s">
        <v>10</v>
      </c>
      <c r="F40" s="2">
        <v>3602626820000000</v>
      </c>
      <c r="G40" s="2" t="s">
        <v>10</v>
      </c>
      <c r="H40" s="2" t="s">
        <v>10</v>
      </c>
    </row>
    <row r="41" spans="1:8" ht="11.25">
      <c r="A41" s="1" t="s">
        <v>79</v>
      </c>
      <c r="B41" s="1" t="s">
        <v>80</v>
      </c>
      <c r="C41" s="2">
        <v>1.293040553976E+18</v>
      </c>
      <c r="D41" s="2">
        <v>2.201367225429E+18</v>
      </c>
      <c r="E41" s="2">
        <v>1.24059536866E+18</v>
      </c>
      <c r="F41" s="2">
        <v>2.253812410745E+18</v>
      </c>
      <c r="G41" s="2" t="s">
        <v>10</v>
      </c>
      <c r="H41" s="2" t="s">
        <v>10</v>
      </c>
    </row>
    <row r="42" spans="1:8" ht="11.25">
      <c r="A42" s="1" t="s">
        <v>81</v>
      </c>
      <c r="B42" s="1" t="s">
        <v>82</v>
      </c>
      <c r="C42" s="2">
        <v>1.67194495536E+17</v>
      </c>
      <c r="D42" s="2" t="s">
        <v>10</v>
      </c>
      <c r="E42" s="2">
        <v>1076337037000000</v>
      </c>
      <c r="F42" s="2">
        <v>1.66118158499E+17</v>
      </c>
      <c r="G42" s="2" t="s">
        <v>10</v>
      </c>
      <c r="H42" s="2" t="s">
        <v>10</v>
      </c>
    </row>
    <row r="43" spans="1:8" ht="11.25">
      <c r="A43" s="1" t="s">
        <v>83</v>
      </c>
      <c r="B43" s="1" t="s">
        <v>84</v>
      </c>
      <c r="C43" s="2">
        <v>1.67194495536E+17</v>
      </c>
      <c r="D43" s="2" t="s">
        <v>10</v>
      </c>
      <c r="E43" s="2">
        <v>1076337037000000</v>
      </c>
      <c r="F43" s="2">
        <v>1.66118158499E+17</v>
      </c>
      <c r="G43" s="2" t="s">
        <v>10</v>
      </c>
      <c r="H43" s="2" t="s">
        <v>10</v>
      </c>
    </row>
    <row r="44" spans="1:8" ht="11.25">
      <c r="A44" s="1" t="s">
        <v>85</v>
      </c>
      <c r="B44" s="1" t="s">
        <v>86</v>
      </c>
      <c r="C44" s="2">
        <v>1.09601897291E+17</v>
      </c>
      <c r="D44" s="2" t="s">
        <v>10</v>
      </c>
      <c r="E44" s="2">
        <v>1076337037000000</v>
      </c>
      <c r="F44" s="2">
        <v>1.08525560254E+17</v>
      </c>
      <c r="G44" s="2" t="s">
        <v>10</v>
      </c>
      <c r="H44" s="2" t="s">
        <v>10</v>
      </c>
    </row>
    <row r="45" spans="1:8" ht="11.25">
      <c r="A45" s="1" t="s">
        <v>87</v>
      </c>
      <c r="B45" s="1" t="s">
        <v>88</v>
      </c>
      <c r="C45" s="2">
        <v>57592598245000000</v>
      </c>
      <c r="D45" s="2" t="s">
        <v>10</v>
      </c>
      <c r="E45" s="2" t="s">
        <v>10</v>
      </c>
      <c r="F45" s="2">
        <v>57592598245000000</v>
      </c>
      <c r="G45" s="2" t="s">
        <v>10</v>
      </c>
      <c r="H45" s="2" t="s">
        <v>10</v>
      </c>
    </row>
    <row r="46" spans="1:8" ht="11.25">
      <c r="A46" s="1" t="s">
        <v>89</v>
      </c>
      <c r="B46" s="1" t="s">
        <v>90</v>
      </c>
      <c r="C46" s="2">
        <v>3.016604924376E+18</v>
      </c>
      <c r="D46" s="2">
        <v>1.46060883116E+17</v>
      </c>
      <c r="E46" s="2">
        <v>1.54526515819E+17</v>
      </c>
      <c r="F46" s="2">
        <v>3.008139291673E+18</v>
      </c>
      <c r="G46" s="2" t="s">
        <v>10</v>
      </c>
      <c r="H46" s="2" t="s">
        <v>10</v>
      </c>
    </row>
    <row r="47" spans="1:8" ht="11.25">
      <c r="A47" s="1" t="s">
        <v>91</v>
      </c>
      <c r="B47" s="1" t="s">
        <v>92</v>
      </c>
      <c r="C47" s="2">
        <v>1.256174109952E+18</v>
      </c>
      <c r="D47" s="2" t="s">
        <v>10</v>
      </c>
      <c r="E47" s="2" t="s">
        <v>10</v>
      </c>
      <c r="F47" s="2">
        <v>1.256174109952E+18</v>
      </c>
      <c r="G47" s="2" t="s">
        <v>10</v>
      </c>
      <c r="H47" s="2" t="s">
        <v>10</v>
      </c>
    </row>
    <row r="48" spans="1:8" ht="11.25">
      <c r="A48" s="1" t="s">
        <v>93</v>
      </c>
      <c r="B48" s="1" t="s">
        <v>94</v>
      </c>
      <c r="C48" s="2">
        <v>1.4246691E+17</v>
      </c>
      <c r="D48" s="2" t="s">
        <v>10</v>
      </c>
      <c r="E48" s="2" t="s">
        <v>10</v>
      </c>
      <c r="F48" s="2">
        <v>1.4246691E+17</v>
      </c>
      <c r="G48" s="2" t="s">
        <v>10</v>
      </c>
      <c r="H48" s="2" t="s">
        <v>10</v>
      </c>
    </row>
    <row r="49" spans="1:8" ht="11.25">
      <c r="A49" s="1" t="s">
        <v>95</v>
      </c>
      <c r="B49" s="1" t="s">
        <v>96</v>
      </c>
      <c r="C49" s="2">
        <v>1.113707199952E+18</v>
      </c>
      <c r="D49" s="2" t="s">
        <v>10</v>
      </c>
      <c r="E49" s="2" t="s">
        <v>10</v>
      </c>
      <c r="F49" s="2">
        <v>1.113707199952E+18</v>
      </c>
      <c r="G49" s="2" t="s">
        <v>10</v>
      </c>
      <c r="H49" s="2" t="s">
        <v>10</v>
      </c>
    </row>
    <row r="50" spans="1:8" ht="11.25">
      <c r="A50" s="1" t="s">
        <v>97</v>
      </c>
      <c r="B50" s="1" t="s">
        <v>98</v>
      </c>
      <c r="C50" s="2" t="s">
        <v>10</v>
      </c>
      <c r="D50" s="2" t="s">
        <v>10</v>
      </c>
      <c r="E50" s="2" t="s">
        <v>10</v>
      </c>
      <c r="F50" s="2" t="s">
        <v>10</v>
      </c>
      <c r="G50" s="2" t="s">
        <v>10</v>
      </c>
      <c r="H50" s="2" t="s">
        <v>10</v>
      </c>
    </row>
    <row r="51" spans="1:8" ht="11.25">
      <c r="A51" s="1" t="s">
        <v>99</v>
      </c>
      <c r="B51" s="1" t="s">
        <v>100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  <c r="H51" s="2" t="s">
        <v>10</v>
      </c>
    </row>
    <row r="52" spans="1:8" ht="11.25">
      <c r="A52" s="1" t="s">
        <v>101</v>
      </c>
      <c r="B52" s="1" t="s">
        <v>102</v>
      </c>
      <c r="C52" s="2">
        <v>3017837000000000</v>
      </c>
      <c r="D52" s="2" t="s">
        <v>10</v>
      </c>
      <c r="E52" s="2" t="s">
        <v>10</v>
      </c>
      <c r="F52" s="2">
        <v>3017837000000000</v>
      </c>
      <c r="G52" s="2" t="s">
        <v>10</v>
      </c>
      <c r="H52" s="2" t="s">
        <v>10</v>
      </c>
    </row>
    <row r="53" spans="1:8" ht="11.25">
      <c r="A53" s="1" t="s">
        <v>103</v>
      </c>
      <c r="B53" s="1" t="s">
        <v>104</v>
      </c>
      <c r="C53" s="2">
        <v>2103478800000000</v>
      </c>
      <c r="D53" s="2" t="s">
        <v>10</v>
      </c>
      <c r="E53" s="2" t="s">
        <v>10</v>
      </c>
      <c r="F53" s="2">
        <v>2103478800000000</v>
      </c>
      <c r="G53" s="2" t="s">
        <v>10</v>
      </c>
      <c r="H53" s="2" t="s">
        <v>10</v>
      </c>
    </row>
    <row r="54" spans="1:8" ht="11.25">
      <c r="A54" s="1" t="s">
        <v>105</v>
      </c>
      <c r="B54" s="1" t="s">
        <v>106</v>
      </c>
      <c r="C54" s="2">
        <v>914358200000000</v>
      </c>
      <c r="D54" s="2" t="s">
        <v>10</v>
      </c>
      <c r="E54" s="2" t="s">
        <v>10</v>
      </c>
      <c r="F54" s="2">
        <v>914358200000000</v>
      </c>
      <c r="G54" s="2" t="s">
        <v>10</v>
      </c>
      <c r="H54" s="2" t="s">
        <v>10</v>
      </c>
    </row>
    <row r="55" spans="1:8" ht="11.25">
      <c r="A55" s="1" t="s">
        <v>107</v>
      </c>
      <c r="B55" s="1" t="s">
        <v>108</v>
      </c>
      <c r="C55" s="2">
        <v>1.05531217476E+17</v>
      </c>
      <c r="D55" s="2">
        <v>63106179397000000</v>
      </c>
      <c r="E55" s="2">
        <v>67964755619000000</v>
      </c>
      <c r="F55" s="2">
        <v>1.00672641254E+17</v>
      </c>
      <c r="G55" s="2" t="s">
        <v>10</v>
      </c>
      <c r="H55" s="2" t="s">
        <v>10</v>
      </c>
    </row>
    <row r="56" spans="1:8" ht="11.25">
      <c r="A56" s="1" t="s">
        <v>109</v>
      </c>
      <c r="B56" s="1" t="s">
        <v>110</v>
      </c>
      <c r="C56" s="2">
        <v>634230800000000</v>
      </c>
      <c r="D56" s="2" t="s">
        <v>10</v>
      </c>
      <c r="E56" s="2" t="s">
        <v>10</v>
      </c>
      <c r="F56" s="2">
        <v>634230800000000</v>
      </c>
      <c r="G56" s="2" t="s">
        <v>10</v>
      </c>
      <c r="H56" s="2" t="s">
        <v>10</v>
      </c>
    </row>
    <row r="57" spans="1:8" ht="11.25">
      <c r="A57" s="1" t="s">
        <v>111</v>
      </c>
      <c r="B57" s="1" t="s">
        <v>112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  <c r="H57" s="2" t="s">
        <v>10</v>
      </c>
    </row>
    <row r="58" spans="1:8" ht="11.25">
      <c r="A58" s="1" t="s">
        <v>113</v>
      </c>
      <c r="B58" s="1" t="s">
        <v>114</v>
      </c>
      <c r="C58" s="2">
        <v>816930825000000</v>
      </c>
      <c r="D58" s="2">
        <v>19653005997000000</v>
      </c>
      <c r="E58" s="2">
        <v>5483753819000000</v>
      </c>
      <c r="F58" s="2">
        <v>14986183003000000</v>
      </c>
      <c r="G58" s="2" t="s">
        <v>10</v>
      </c>
      <c r="H58" s="2" t="s">
        <v>10</v>
      </c>
    </row>
    <row r="59" spans="1:8" ht="11.25">
      <c r="A59" s="1" t="s">
        <v>115</v>
      </c>
      <c r="B59" s="1" t="s">
        <v>116</v>
      </c>
      <c r="C59" s="2">
        <v>1.03334873049E+17</v>
      </c>
      <c r="D59" s="2">
        <v>43453173400000000</v>
      </c>
      <c r="E59" s="2">
        <v>62481001800000000</v>
      </c>
      <c r="F59" s="2">
        <v>84307044649000000</v>
      </c>
      <c r="G59" s="2" t="s">
        <v>10</v>
      </c>
      <c r="H59" s="2" t="s">
        <v>10</v>
      </c>
    </row>
    <row r="60" spans="1:8" ht="11.25">
      <c r="A60" s="1" t="s">
        <v>117</v>
      </c>
      <c r="B60" s="1" t="s">
        <v>118</v>
      </c>
      <c r="C60" s="2" t="s">
        <v>119</v>
      </c>
      <c r="D60" s="2" t="s">
        <v>10</v>
      </c>
      <c r="E60" s="2" t="s">
        <v>10</v>
      </c>
      <c r="F60" s="2" t="s">
        <v>119</v>
      </c>
      <c r="G60" s="2" t="s">
        <v>10</v>
      </c>
      <c r="H60" s="2" t="s">
        <v>10</v>
      </c>
    </row>
    <row r="61" spans="1:8" ht="11.25">
      <c r="A61" s="1" t="s">
        <v>120</v>
      </c>
      <c r="B61" s="1" t="s">
        <v>121</v>
      </c>
      <c r="C61" s="2">
        <v>745182800000000</v>
      </c>
      <c r="D61" s="2" t="s">
        <v>10</v>
      </c>
      <c r="E61" s="2" t="s">
        <v>10</v>
      </c>
      <c r="F61" s="2">
        <v>745182800000000</v>
      </c>
      <c r="G61" s="2" t="s">
        <v>10</v>
      </c>
      <c r="H61" s="2" t="s">
        <v>10</v>
      </c>
    </row>
    <row r="62" spans="1:8" ht="11.25">
      <c r="A62" s="1" t="s">
        <v>122</v>
      </c>
      <c r="B62" s="1" t="s">
        <v>123</v>
      </c>
      <c r="C62" s="2">
        <v>1.14404969099E+18</v>
      </c>
      <c r="D62" s="2" t="s">
        <v>10</v>
      </c>
      <c r="E62" s="2" t="s">
        <v>10</v>
      </c>
      <c r="F62" s="2">
        <v>1.14404969099E+18</v>
      </c>
      <c r="G62" s="2" t="s">
        <v>10</v>
      </c>
      <c r="H62" s="2" t="s">
        <v>10</v>
      </c>
    </row>
    <row r="63" spans="1:8" ht="11.25">
      <c r="A63" s="1" t="s">
        <v>124</v>
      </c>
      <c r="B63" s="1" t="s">
        <v>125</v>
      </c>
      <c r="C63" s="2">
        <v>1.06573027049E+18</v>
      </c>
      <c r="D63" s="2" t="s">
        <v>10</v>
      </c>
      <c r="E63" s="2" t="s">
        <v>10</v>
      </c>
      <c r="F63" s="2">
        <v>1.06573027049E+18</v>
      </c>
      <c r="G63" s="2" t="s">
        <v>10</v>
      </c>
      <c r="H63" s="2" t="s">
        <v>10</v>
      </c>
    </row>
    <row r="64" spans="1:8" ht="11.25">
      <c r="A64" s="1" t="s">
        <v>126</v>
      </c>
      <c r="B64" s="1" t="s">
        <v>127</v>
      </c>
      <c r="C64" s="2">
        <v>78319420500000000</v>
      </c>
      <c r="D64" s="2" t="s">
        <v>10</v>
      </c>
      <c r="E64" s="2" t="s">
        <v>10</v>
      </c>
      <c r="F64" s="2">
        <v>78319420500000000</v>
      </c>
      <c r="G64" s="2" t="s">
        <v>10</v>
      </c>
      <c r="H64" s="2" t="s">
        <v>10</v>
      </c>
    </row>
    <row r="65" spans="1:8" ht="11.25">
      <c r="A65" s="1" t="s">
        <v>128</v>
      </c>
      <c r="B65" s="1" t="s">
        <v>129</v>
      </c>
      <c r="C65" s="2">
        <v>5081753500000000</v>
      </c>
      <c r="D65" s="2" t="s">
        <v>10</v>
      </c>
      <c r="E65" s="2" t="s">
        <v>10</v>
      </c>
      <c r="F65" s="2">
        <v>5081753500000000</v>
      </c>
      <c r="G65" s="2" t="s">
        <v>10</v>
      </c>
      <c r="H65" s="2" t="s">
        <v>10</v>
      </c>
    </row>
    <row r="66" spans="1:8" ht="11.25">
      <c r="A66" s="1" t="s">
        <v>130</v>
      </c>
      <c r="B66" s="1" t="s">
        <v>131</v>
      </c>
      <c r="C66" s="2">
        <v>242600000000000</v>
      </c>
      <c r="D66" s="2" t="s">
        <v>10</v>
      </c>
      <c r="E66" s="2" t="s">
        <v>10</v>
      </c>
      <c r="F66" s="2">
        <v>242600000000000</v>
      </c>
      <c r="G66" s="2" t="s">
        <v>10</v>
      </c>
      <c r="H66" s="2" t="s">
        <v>10</v>
      </c>
    </row>
    <row r="67" spans="1:8" ht="11.25">
      <c r="A67" s="1" t="s">
        <v>132</v>
      </c>
      <c r="B67" s="1" t="s">
        <v>133</v>
      </c>
      <c r="C67" s="2">
        <v>180000000000000</v>
      </c>
      <c r="D67" s="2" t="s">
        <v>10</v>
      </c>
      <c r="E67" s="2" t="s">
        <v>10</v>
      </c>
      <c r="F67" s="2">
        <v>180000000000000</v>
      </c>
      <c r="G67" s="2" t="s">
        <v>10</v>
      </c>
      <c r="H67" s="2" t="s">
        <v>10</v>
      </c>
    </row>
    <row r="68" spans="1:8" ht="11.25">
      <c r="A68" s="1" t="s">
        <v>134</v>
      </c>
      <c r="B68" s="1" t="s">
        <v>135</v>
      </c>
      <c r="C68" s="2">
        <v>1379398300000000</v>
      </c>
      <c r="D68" s="2" t="s">
        <v>10</v>
      </c>
      <c r="E68" s="2" t="s">
        <v>10</v>
      </c>
      <c r="F68" s="2">
        <v>1379398300000000</v>
      </c>
      <c r="G68" s="2" t="s">
        <v>10</v>
      </c>
      <c r="H68" s="2" t="s">
        <v>10</v>
      </c>
    </row>
    <row r="69" spans="1:8" ht="11.25">
      <c r="A69" s="1" t="s">
        <v>136</v>
      </c>
      <c r="B69" s="1" t="s">
        <v>137</v>
      </c>
      <c r="C69" s="2">
        <v>3001355200000000</v>
      </c>
      <c r="D69" s="2" t="s">
        <v>10</v>
      </c>
      <c r="E69" s="2" t="s">
        <v>10</v>
      </c>
      <c r="F69" s="2">
        <v>3001355200000000</v>
      </c>
      <c r="G69" s="2" t="s">
        <v>10</v>
      </c>
      <c r="H69" s="2" t="s">
        <v>10</v>
      </c>
    </row>
    <row r="70" spans="1:8" ht="11.25">
      <c r="A70" s="1" t="s">
        <v>138</v>
      </c>
      <c r="B70" s="1" t="s">
        <v>139</v>
      </c>
      <c r="C70" s="2">
        <v>278400000000000</v>
      </c>
      <c r="D70" s="2" t="s">
        <v>10</v>
      </c>
      <c r="E70" s="2" t="s">
        <v>10</v>
      </c>
      <c r="F70" s="2">
        <v>278400000000000</v>
      </c>
      <c r="G70" s="2" t="s">
        <v>10</v>
      </c>
      <c r="H70" s="2" t="s">
        <v>10</v>
      </c>
    </row>
    <row r="71" spans="1:8" ht="11.25">
      <c r="A71" s="1" t="s">
        <v>140</v>
      </c>
      <c r="B71" s="1" t="s">
        <v>141</v>
      </c>
      <c r="C71" s="2">
        <v>170017200000000</v>
      </c>
      <c r="D71" s="2" t="s">
        <v>10</v>
      </c>
      <c r="E71" s="2" t="s">
        <v>10</v>
      </c>
      <c r="F71" s="2">
        <v>170017200000000</v>
      </c>
      <c r="G71" s="2" t="s">
        <v>10</v>
      </c>
      <c r="H71" s="2" t="s">
        <v>10</v>
      </c>
    </row>
    <row r="72" spans="1:8" ht="11.25">
      <c r="A72" s="1" t="s">
        <v>142</v>
      </c>
      <c r="B72" s="1" t="s">
        <v>143</v>
      </c>
      <c r="C72" s="2">
        <v>170017200000000</v>
      </c>
      <c r="D72" s="2" t="s">
        <v>10</v>
      </c>
      <c r="E72" s="2" t="s">
        <v>10</v>
      </c>
      <c r="F72" s="2">
        <v>170017200000000</v>
      </c>
      <c r="G72" s="2" t="s">
        <v>10</v>
      </c>
      <c r="H72" s="2" t="s">
        <v>10</v>
      </c>
    </row>
    <row r="73" spans="1:8" ht="11.25">
      <c r="A73" s="1" t="s">
        <v>144</v>
      </c>
      <c r="B73" s="1" t="s">
        <v>145</v>
      </c>
      <c r="C73" s="2" t="s">
        <v>10</v>
      </c>
      <c r="D73" s="2" t="s">
        <v>10</v>
      </c>
      <c r="E73" s="2" t="s">
        <v>10</v>
      </c>
      <c r="F73" s="2" t="s">
        <v>10</v>
      </c>
      <c r="G73" s="2" t="s">
        <v>10</v>
      </c>
      <c r="H73" s="2" t="s">
        <v>10</v>
      </c>
    </row>
    <row r="74" spans="1:8" ht="11.25">
      <c r="A74" s="1" t="s">
        <v>146</v>
      </c>
      <c r="B74" s="1" t="s">
        <v>147</v>
      </c>
      <c r="C74" s="2">
        <v>4.00714300339E+17</v>
      </c>
      <c r="D74" s="2">
        <v>14941674819000000</v>
      </c>
      <c r="E74" s="2">
        <v>737164000000000</v>
      </c>
      <c r="F74" s="2">
        <v>4.14918811158E+17</v>
      </c>
      <c r="G74" s="2" t="s">
        <v>10</v>
      </c>
      <c r="H74" s="2" t="s">
        <v>10</v>
      </c>
    </row>
    <row r="75" spans="1:8" ht="11.25">
      <c r="A75" s="1" t="s">
        <v>148</v>
      </c>
      <c r="B75" s="1" t="s">
        <v>149</v>
      </c>
      <c r="C75" s="2">
        <v>3.96868215483E+17</v>
      </c>
      <c r="D75" s="2">
        <v>14941674819000000</v>
      </c>
      <c r="E75" s="2">
        <v>733464000000000</v>
      </c>
      <c r="F75" s="2">
        <v>4.11076426302E+17</v>
      </c>
      <c r="G75" s="2" t="s">
        <v>10</v>
      </c>
      <c r="H75" s="2" t="s">
        <v>10</v>
      </c>
    </row>
    <row r="76" spans="1:8" ht="11.25">
      <c r="A76" s="1" t="s">
        <v>150</v>
      </c>
      <c r="B76" s="1" t="s">
        <v>151</v>
      </c>
      <c r="C76" s="2">
        <v>3846084856000000</v>
      </c>
      <c r="D76" s="2" t="s">
        <v>10</v>
      </c>
      <c r="E76" s="2">
        <v>3700000000000</v>
      </c>
      <c r="F76" s="2">
        <v>3842384856000000</v>
      </c>
      <c r="G76" s="2" t="s">
        <v>10</v>
      </c>
      <c r="H76" s="2" t="s">
        <v>10</v>
      </c>
    </row>
    <row r="77" spans="1:8" ht="11.25">
      <c r="A77" s="1" t="s">
        <v>152</v>
      </c>
      <c r="B77" s="1" t="s">
        <v>153</v>
      </c>
      <c r="C77" s="2">
        <v>6.23093035621E+17</v>
      </c>
      <c r="D77" s="2">
        <v>65854656300000000</v>
      </c>
      <c r="E77" s="2">
        <v>48605369800000000</v>
      </c>
      <c r="F77" s="2">
        <v>6.40342322121E+17</v>
      </c>
      <c r="G77" s="2" t="s">
        <v>10</v>
      </c>
      <c r="H77" s="2" t="s">
        <v>10</v>
      </c>
    </row>
    <row r="78" spans="1:8" ht="11.25">
      <c r="A78" s="1" t="s">
        <v>154</v>
      </c>
      <c r="B78" s="1" t="s">
        <v>155</v>
      </c>
      <c r="C78" s="2">
        <v>58981672426000000</v>
      </c>
      <c r="D78" s="2">
        <v>8024991500000000</v>
      </c>
      <c r="E78" s="2">
        <v>790222900000000</v>
      </c>
      <c r="F78" s="2">
        <v>66216441026000000</v>
      </c>
      <c r="G78" s="2" t="s">
        <v>10</v>
      </c>
      <c r="H78" s="2" t="s">
        <v>10</v>
      </c>
    </row>
    <row r="79" spans="1:8" ht="11.25">
      <c r="A79" s="1" t="s">
        <v>156</v>
      </c>
      <c r="B79" s="1" t="s">
        <v>157</v>
      </c>
      <c r="C79" s="2">
        <v>5.64111363195E+17</v>
      </c>
      <c r="D79" s="2">
        <v>57829664800000000</v>
      </c>
      <c r="E79" s="2">
        <v>47815146900000000</v>
      </c>
      <c r="F79" s="2">
        <v>5.74125881095E+17</v>
      </c>
      <c r="G79" s="2" t="s">
        <v>10</v>
      </c>
      <c r="H79" s="2" t="s">
        <v>10</v>
      </c>
    </row>
    <row r="80" spans="1:8" ht="11.25">
      <c r="A80" s="1" t="s">
        <v>158</v>
      </c>
      <c r="B80" s="1" t="s">
        <v>159</v>
      </c>
      <c r="C80" s="2">
        <v>90581399698000000</v>
      </c>
      <c r="D80" s="2" t="s">
        <v>10</v>
      </c>
      <c r="E80" s="2" t="s">
        <v>10</v>
      </c>
      <c r="F80" s="2">
        <v>90581399698000000</v>
      </c>
      <c r="G80" s="2" t="s">
        <v>10</v>
      </c>
      <c r="H80" s="2" t="s">
        <v>10</v>
      </c>
    </row>
    <row r="81" spans="1:8" ht="11.25">
      <c r="A81" s="1" t="s">
        <v>160</v>
      </c>
      <c r="B81" s="1" t="s">
        <v>161</v>
      </c>
      <c r="C81" s="2">
        <v>90581399698000000</v>
      </c>
      <c r="D81" s="2" t="s">
        <v>10</v>
      </c>
      <c r="E81" s="2" t="s">
        <v>10</v>
      </c>
      <c r="F81" s="2">
        <v>90581399698000000</v>
      </c>
      <c r="G81" s="2" t="s">
        <v>10</v>
      </c>
      <c r="H81" s="2" t="s">
        <v>10</v>
      </c>
    </row>
    <row r="82" spans="1:8" ht="11.25">
      <c r="A82" s="1" t="s">
        <v>162</v>
      </c>
      <c r="B82" s="1" t="s">
        <v>163</v>
      </c>
      <c r="C82" s="2">
        <v>11492047200000000</v>
      </c>
      <c r="D82" s="2" t="s">
        <v>10</v>
      </c>
      <c r="E82" s="2" t="s">
        <v>10</v>
      </c>
      <c r="F82" s="2">
        <v>11492047200000000</v>
      </c>
      <c r="G82" s="2" t="s">
        <v>10</v>
      </c>
      <c r="H82" s="2" t="s">
        <v>10</v>
      </c>
    </row>
    <row r="83" spans="1:8" ht="11.25">
      <c r="A83" s="1" t="s">
        <v>164</v>
      </c>
      <c r="B83" s="1" t="s">
        <v>165</v>
      </c>
      <c r="C83" s="2">
        <v>11492047200000000</v>
      </c>
      <c r="D83" s="2" t="s">
        <v>10</v>
      </c>
      <c r="E83" s="2" t="s">
        <v>10</v>
      </c>
      <c r="F83" s="2">
        <v>11492047200000000</v>
      </c>
      <c r="G83" s="2" t="s">
        <v>10</v>
      </c>
      <c r="H83" s="2" t="s">
        <v>10</v>
      </c>
    </row>
    <row r="84" spans="1:8" ht="11.25">
      <c r="A84" s="1" t="s">
        <v>166</v>
      </c>
      <c r="B84" s="1" t="s">
        <v>167</v>
      </c>
      <c r="C84" s="2">
        <v>-6.087664867E+17</v>
      </c>
      <c r="D84" s="2">
        <v>2158372600000000</v>
      </c>
      <c r="E84" s="2">
        <v>37219226400000000</v>
      </c>
      <c r="F84" s="2">
        <v>-6.438273405E+17</v>
      </c>
      <c r="G84" s="2" t="s">
        <v>10</v>
      </c>
      <c r="H84" s="2" t="s">
        <v>10</v>
      </c>
    </row>
    <row r="85" spans="1:8" ht="11.25">
      <c r="A85" s="1" t="s">
        <v>168</v>
      </c>
      <c r="B85" s="1" t="s">
        <v>104</v>
      </c>
      <c r="C85" s="2">
        <v>-93172139200000000</v>
      </c>
      <c r="D85" s="2" t="s">
        <v>10</v>
      </c>
      <c r="E85" s="2">
        <v>5454172800000000</v>
      </c>
      <c r="F85" s="2">
        <v>-98626312000000000</v>
      </c>
      <c r="G85" s="2" t="s">
        <v>10</v>
      </c>
      <c r="H85" s="2" t="s">
        <v>10</v>
      </c>
    </row>
    <row r="86" spans="1:8" ht="11.25">
      <c r="A86" s="1" t="s">
        <v>169</v>
      </c>
      <c r="B86" s="1" t="s">
        <v>110</v>
      </c>
      <c r="C86" s="2">
        <v>-3972869600000000</v>
      </c>
      <c r="D86" s="2" t="s">
        <v>10</v>
      </c>
      <c r="E86" s="2">
        <v>11392500000000</v>
      </c>
      <c r="F86" s="2">
        <v>-3984262100000000</v>
      </c>
      <c r="G86" s="2" t="s">
        <v>10</v>
      </c>
      <c r="H86" s="2" t="s">
        <v>10</v>
      </c>
    </row>
    <row r="87" spans="1:8" ht="11.25">
      <c r="A87" s="1" t="s">
        <v>170</v>
      </c>
      <c r="B87" s="1" t="s">
        <v>112</v>
      </c>
      <c r="C87" s="2">
        <v>-111280300000000</v>
      </c>
      <c r="D87" s="2" t="s">
        <v>10</v>
      </c>
      <c r="E87" s="2" t="s">
        <v>10</v>
      </c>
      <c r="F87" s="2">
        <v>-111280300000000</v>
      </c>
      <c r="G87" s="2" t="s">
        <v>10</v>
      </c>
      <c r="H87" s="2" t="s">
        <v>10</v>
      </c>
    </row>
    <row r="88" spans="1:8" ht="11.25">
      <c r="A88" s="1" t="s">
        <v>171</v>
      </c>
      <c r="B88" s="1" t="s">
        <v>172</v>
      </c>
      <c r="C88" s="2">
        <v>-1.652928601E+17</v>
      </c>
      <c r="D88" s="2" t="s">
        <v>10</v>
      </c>
      <c r="E88" s="2">
        <v>8185895500000000</v>
      </c>
      <c r="F88" s="2">
        <v>-1.734787556E+17</v>
      </c>
      <c r="G88" s="2" t="s">
        <v>10</v>
      </c>
      <c r="H88" s="2" t="s">
        <v>10</v>
      </c>
    </row>
    <row r="89" spans="1:8" ht="11.25">
      <c r="A89" s="1" t="s">
        <v>173</v>
      </c>
      <c r="B89" s="1" t="s">
        <v>116</v>
      </c>
      <c r="C89" s="2">
        <v>-3.176301639E+17</v>
      </c>
      <c r="D89" s="2">
        <v>2158372600000000</v>
      </c>
      <c r="E89" s="2">
        <v>21021730800000000</v>
      </c>
      <c r="F89" s="2">
        <v>-3.364935221E+17</v>
      </c>
      <c r="G89" s="2" t="s">
        <v>10</v>
      </c>
      <c r="H89" s="2" t="s">
        <v>10</v>
      </c>
    </row>
    <row r="90" spans="1:8" ht="11.25">
      <c r="A90" s="1" t="s">
        <v>174</v>
      </c>
      <c r="B90" s="1" t="s">
        <v>118</v>
      </c>
      <c r="C90" s="2">
        <v>-26871564900000000</v>
      </c>
      <c r="D90" s="2" t="s">
        <v>10</v>
      </c>
      <c r="E90" s="2">
        <v>2266588400000000</v>
      </c>
      <c r="F90" s="2">
        <v>-29138153300000000</v>
      </c>
      <c r="G90" s="2" t="s">
        <v>10</v>
      </c>
      <c r="H90" s="2" t="s">
        <v>10</v>
      </c>
    </row>
    <row r="91" spans="1:8" ht="11.25">
      <c r="A91" s="1" t="s">
        <v>175</v>
      </c>
      <c r="B91" s="1" t="s">
        <v>176</v>
      </c>
      <c r="C91" s="2">
        <v>-1715608700000000</v>
      </c>
      <c r="D91" s="2" t="s">
        <v>10</v>
      </c>
      <c r="E91" s="2">
        <v>279446400000000</v>
      </c>
      <c r="F91" s="2">
        <v>-1995055100000000</v>
      </c>
      <c r="G91" s="2" t="s">
        <v>10</v>
      </c>
      <c r="H91" s="2" t="s">
        <v>10</v>
      </c>
    </row>
    <row r="92" spans="1:8" ht="22.5">
      <c r="A92" s="1" t="s">
        <v>177</v>
      </c>
      <c r="B92" s="1" t="s">
        <v>178</v>
      </c>
      <c r="C92" s="2">
        <v>-14533997900000000</v>
      </c>
      <c r="D92" s="2" t="s">
        <v>10</v>
      </c>
      <c r="E92" s="2" t="s">
        <v>10</v>
      </c>
      <c r="F92" s="2">
        <v>-14533997900000000</v>
      </c>
      <c r="G92" s="2" t="s">
        <v>10</v>
      </c>
      <c r="H92" s="2" t="s">
        <v>10</v>
      </c>
    </row>
    <row r="93" spans="1:8" ht="11.25">
      <c r="A93" s="1" t="s">
        <v>179</v>
      </c>
      <c r="B93" s="1" t="s">
        <v>180</v>
      </c>
      <c r="C93" s="2">
        <v>-14533997900000000</v>
      </c>
      <c r="D93" s="2" t="s">
        <v>10</v>
      </c>
      <c r="E93" s="2" t="s">
        <v>10</v>
      </c>
      <c r="F93" s="2">
        <v>-14533997900000000</v>
      </c>
      <c r="G93" s="2" t="s">
        <v>10</v>
      </c>
      <c r="H93" s="2" t="s">
        <v>10</v>
      </c>
    </row>
    <row r="94" spans="1:8" ht="11.25">
      <c r="A94" s="1" t="s">
        <v>181</v>
      </c>
      <c r="B94" s="1" t="s">
        <v>182</v>
      </c>
      <c r="C94" s="2">
        <v>7.919877415264E+18</v>
      </c>
      <c r="D94" s="2">
        <v>2872225058000000</v>
      </c>
      <c r="E94" s="2">
        <v>77204633088000000</v>
      </c>
      <c r="F94" s="2">
        <v>7.845545007234E+18</v>
      </c>
      <c r="G94" s="2" t="s">
        <v>10</v>
      </c>
      <c r="H94" s="2" t="s">
        <v>10</v>
      </c>
    </row>
    <row r="95" spans="1:8" ht="11.25">
      <c r="A95" s="1" t="s">
        <v>183</v>
      </c>
      <c r="B95" s="1" t="s">
        <v>184</v>
      </c>
      <c r="C95" s="2" t="s">
        <v>10</v>
      </c>
      <c r="D95" s="2" t="s">
        <v>10</v>
      </c>
      <c r="E95" s="2" t="s">
        <v>10</v>
      </c>
      <c r="F95" s="2" t="s">
        <v>10</v>
      </c>
      <c r="G95" s="2" t="s">
        <v>10</v>
      </c>
      <c r="H95" s="2" t="s">
        <v>10</v>
      </c>
    </row>
    <row r="96" spans="1:8" ht="11.25">
      <c r="A96" s="1" t="s">
        <v>185</v>
      </c>
      <c r="B96" s="1" t="s">
        <v>186</v>
      </c>
      <c r="C96" s="2" t="s">
        <v>10</v>
      </c>
      <c r="D96" s="2" t="s">
        <v>10</v>
      </c>
      <c r="E96" s="2" t="s">
        <v>10</v>
      </c>
      <c r="F96" s="2" t="s">
        <v>10</v>
      </c>
      <c r="G96" s="2" t="s">
        <v>10</v>
      </c>
      <c r="H96" s="2" t="s">
        <v>10</v>
      </c>
    </row>
    <row r="97" spans="1:8" ht="11.25">
      <c r="A97" s="1" t="s">
        <v>187</v>
      </c>
      <c r="B97" s="1" t="s">
        <v>188</v>
      </c>
      <c r="C97" s="2">
        <v>1.833023083818E+18</v>
      </c>
      <c r="D97" s="2">
        <v>2864685058000000</v>
      </c>
      <c r="E97" s="2">
        <v>9486218603000000</v>
      </c>
      <c r="F97" s="2">
        <v>1.826401550273E+18</v>
      </c>
      <c r="G97" s="2" t="s">
        <v>10</v>
      </c>
      <c r="H97" s="2" t="s">
        <v>10</v>
      </c>
    </row>
    <row r="98" spans="1:8" ht="11.25">
      <c r="A98" s="1" t="s">
        <v>189</v>
      </c>
      <c r="B98" s="1" t="s">
        <v>190</v>
      </c>
      <c r="C98" s="2">
        <v>12249370847000000</v>
      </c>
      <c r="D98" s="2">
        <v>2864685058000000</v>
      </c>
      <c r="E98" s="2">
        <v>9483244432000000</v>
      </c>
      <c r="F98" s="2">
        <v>5630811473000000</v>
      </c>
      <c r="G98" s="2" t="s">
        <v>10</v>
      </c>
      <c r="H98" s="2" t="s">
        <v>10</v>
      </c>
    </row>
    <row r="99" spans="1:8" ht="11.25">
      <c r="A99" s="1" t="s">
        <v>191</v>
      </c>
      <c r="B99" s="1" t="s">
        <v>38</v>
      </c>
      <c r="C99" s="2">
        <v>1.8207707388E+18</v>
      </c>
      <c r="D99" s="2" t="s">
        <v>10</v>
      </c>
      <c r="E99" s="2" t="s">
        <v>10</v>
      </c>
      <c r="F99" s="2">
        <v>1.8207707388E+18</v>
      </c>
      <c r="G99" s="2" t="s">
        <v>10</v>
      </c>
      <c r="H99" s="2" t="s">
        <v>10</v>
      </c>
    </row>
    <row r="100" spans="1:8" ht="11.25">
      <c r="A100" s="1" t="s">
        <v>192</v>
      </c>
      <c r="B100" s="1" t="s">
        <v>193</v>
      </c>
      <c r="C100" s="2">
        <v>2974171000000</v>
      </c>
      <c r="D100" s="2" t="s">
        <v>10</v>
      </c>
      <c r="E100" s="2">
        <v>2974171000000</v>
      </c>
      <c r="F100" s="2" t="s">
        <v>10</v>
      </c>
      <c r="G100" s="2" t="s">
        <v>10</v>
      </c>
      <c r="H100" s="2" t="s">
        <v>10</v>
      </c>
    </row>
    <row r="101" spans="1:8" ht="11.25">
      <c r="A101" s="1" t="s">
        <v>194</v>
      </c>
      <c r="B101" s="1" t="s">
        <v>195</v>
      </c>
      <c r="C101" s="2">
        <v>37053796869000000</v>
      </c>
      <c r="D101" s="2">
        <v>7540000000000</v>
      </c>
      <c r="E101" s="2">
        <v>5883644385000000</v>
      </c>
      <c r="F101" s="2">
        <v>31177692484000000</v>
      </c>
      <c r="G101" s="2" t="s">
        <v>10</v>
      </c>
      <c r="H101" s="2" t="s">
        <v>10</v>
      </c>
    </row>
    <row r="102" spans="1:8" ht="11.25">
      <c r="A102" s="1" t="s">
        <v>196</v>
      </c>
      <c r="B102" s="1" t="s">
        <v>197</v>
      </c>
      <c r="C102" s="2">
        <v>37052996865000000</v>
      </c>
      <c r="D102" s="2">
        <v>7540000000000</v>
      </c>
      <c r="E102" s="2">
        <v>5883644385000000</v>
      </c>
      <c r="F102" s="2">
        <v>31176892480000000</v>
      </c>
      <c r="G102" s="2" t="s">
        <v>10</v>
      </c>
      <c r="H102" s="2" t="s">
        <v>10</v>
      </c>
    </row>
    <row r="103" spans="1:8" ht="11.25">
      <c r="A103" s="1" t="s">
        <v>198</v>
      </c>
      <c r="B103" s="1" t="s">
        <v>199</v>
      </c>
      <c r="C103" s="2">
        <v>800004000000</v>
      </c>
      <c r="D103" s="2" t="s">
        <v>10</v>
      </c>
      <c r="E103" s="2" t="s">
        <v>10</v>
      </c>
      <c r="F103" s="2">
        <v>800004000000</v>
      </c>
      <c r="G103" s="2" t="s">
        <v>10</v>
      </c>
      <c r="H103" s="2" t="s">
        <v>10</v>
      </c>
    </row>
    <row r="104" spans="1:8" ht="11.25">
      <c r="A104" s="1" t="s">
        <v>200</v>
      </c>
      <c r="B104" s="1" t="s">
        <v>201</v>
      </c>
      <c r="C104" s="2">
        <v>7.84160007194E+17</v>
      </c>
      <c r="D104" s="2" t="s">
        <v>10</v>
      </c>
      <c r="E104" s="2" t="s">
        <v>10</v>
      </c>
      <c r="F104" s="2">
        <v>7.84160007194E+17</v>
      </c>
      <c r="G104" s="2" t="s">
        <v>10</v>
      </c>
      <c r="H104" s="2" t="s">
        <v>10</v>
      </c>
    </row>
    <row r="105" spans="1:8" ht="11.25">
      <c r="A105" s="1" t="s">
        <v>202</v>
      </c>
      <c r="B105" s="1" t="s">
        <v>203</v>
      </c>
      <c r="C105" s="2">
        <v>7.8315941422E+17</v>
      </c>
      <c r="D105" s="2" t="s">
        <v>10</v>
      </c>
      <c r="E105" s="2" t="s">
        <v>10</v>
      </c>
      <c r="F105" s="2">
        <v>7.8315941422E+17</v>
      </c>
      <c r="G105" s="2" t="s">
        <v>10</v>
      </c>
      <c r="H105" s="2" t="s">
        <v>10</v>
      </c>
    </row>
    <row r="106" spans="1:8" ht="11.25">
      <c r="A106" s="1" t="s">
        <v>204</v>
      </c>
      <c r="B106" s="1" t="s">
        <v>205</v>
      </c>
      <c r="C106" s="2">
        <v>1000592974000000</v>
      </c>
      <c r="D106" s="2" t="s">
        <v>10</v>
      </c>
      <c r="E106" s="2" t="s">
        <v>10</v>
      </c>
      <c r="F106" s="2">
        <v>1000592974000000</v>
      </c>
      <c r="G106" s="2" t="s">
        <v>10</v>
      </c>
      <c r="H106" s="2" t="s">
        <v>10</v>
      </c>
    </row>
    <row r="107" spans="1:8" ht="11.25">
      <c r="A107" s="1" t="s">
        <v>206</v>
      </c>
      <c r="B107" s="1" t="s">
        <v>207</v>
      </c>
      <c r="C107" s="2" t="s">
        <v>10</v>
      </c>
      <c r="D107" s="2" t="s">
        <v>10</v>
      </c>
      <c r="E107" s="2" t="s">
        <v>10</v>
      </c>
      <c r="F107" s="2" t="s">
        <v>10</v>
      </c>
      <c r="G107" s="2" t="s">
        <v>10</v>
      </c>
      <c r="H107" s="2" t="s">
        <v>10</v>
      </c>
    </row>
    <row r="108" spans="1:8" ht="22.5">
      <c r="A108" s="1" t="s">
        <v>208</v>
      </c>
      <c r="B108" s="1" t="s">
        <v>209</v>
      </c>
      <c r="C108" s="2">
        <v>-1000592974000000</v>
      </c>
      <c r="D108" s="2" t="s">
        <v>10</v>
      </c>
      <c r="E108" s="2" t="s">
        <v>10</v>
      </c>
      <c r="F108" s="2">
        <v>-1000592974000000</v>
      </c>
      <c r="G108" s="2" t="s">
        <v>10</v>
      </c>
      <c r="H108" s="2" t="s">
        <v>10</v>
      </c>
    </row>
    <row r="109" spans="1:8" ht="11.25">
      <c r="A109" s="1" t="s">
        <v>210</v>
      </c>
      <c r="B109" s="1" t="s">
        <v>205</v>
      </c>
      <c r="C109" s="2">
        <v>-1000592974000000</v>
      </c>
      <c r="D109" s="2" t="s">
        <v>10</v>
      </c>
      <c r="E109" s="2" t="s">
        <v>10</v>
      </c>
      <c r="F109" s="2">
        <v>-1000592974000000</v>
      </c>
      <c r="G109" s="2" t="s">
        <v>10</v>
      </c>
      <c r="H109" s="2" t="s">
        <v>10</v>
      </c>
    </row>
    <row r="110" spans="1:8" ht="11.25">
      <c r="A110" s="1" t="s">
        <v>211</v>
      </c>
      <c r="B110" s="1" t="s">
        <v>207</v>
      </c>
      <c r="C110" s="2" t="s">
        <v>10</v>
      </c>
      <c r="D110" s="2" t="s">
        <v>10</v>
      </c>
      <c r="E110" s="2" t="s">
        <v>10</v>
      </c>
      <c r="F110" s="2" t="s">
        <v>10</v>
      </c>
      <c r="G110" s="2" t="s">
        <v>10</v>
      </c>
      <c r="H110" s="2" t="s">
        <v>10</v>
      </c>
    </row>
    <row r="111" spans="1:8" ht="11.25">
      <c r="A111" s="1" t="s">
        <v>212</v>
      </c>
      <c r="B111" s="1" t="s">
        <v>213</v>
      </c>
      <c r="C111" s="2">
        <v>31091998300000000</v>
      </c>
      <c r="D111" s="2" t="s">
        <v>10</v>
      </c>
      <c r="E111" s="2">
        <v>31091998300000000</v>
      </c>
      <c r="F111" s="2" t="s">
        <v>10</v>
      </c>
      <c r="G111" s="2" t="s">
        <v>10</v>
      </c>
      <c r="H111" s="2" t="s">
        <v>10</v>
      </c>
    </row>
    <row r="112" spans="1:8" ht="11.25">
      <c r="A112" s="1" t="s">
        <v>214</v>
      </c>
      <c r="B112" s="1" t="s">
        <v>215</v>
      </c>
      <c r="C112" s="2">
        <v>31091998300000000</v>
      </c>
      <c r="D112" s="2" t="s">
        <v>10</v>
      </c>
      <c r="E112" s="2">
        <v>31091998300000000</v>
      </c>
      <c r="F112" s="2" t="s">
        <v>10</v>
      </c>
      <c r="G112" s="2" t="s">
        <v>10</v>
      </c>
      <c r="H112" s="2" t="s">
        <v>10</v>
      </c>
    </row>
    <row r="113" spans="1:8" ht="11.25">
      <c r="A113" s="1" t="s">
        <v>216</v>
      </c>
      <c r="B113" s="1" t="s">
        <v>217</v>
      </c>
      <c r="C113" s="2">
        <v>1.348164730591E+18</v>
      </c>
      <c r="D113" s="2" t="s">
        <v>10</v>
      </c>
      <c r="E113" s="2" t="s">
        <v>10</v>
      </c>
      <c r="F113" s="2">
        <v>1.348164730591E+18</v>
      </c>
      <c r="G113" s="2" t="s">
        <v>10</v>
      </c>
      <c r="H113" s="2" t="s">
        <v>10</v>
      </c>
    </row>
    <row r="114" spans="1:8" ht="11.25">
      <c r="A114" s="1" t="s">
        <v>218</v>
      </c>
      <c r="B114" s="1" t="s">
        <v>219</v>
      </c>
      <c r="C114" s="2">
        <v>1.253419232291E+18</v>
      </c>
      <c r="D114" s="2" t="s">
        <v>10</v>
      </c>
      <c r="E114" s="2" t="s">
        <v>10</v>
      </c>
      <c r="F114" s="2">
        <v>1.253419232291E+18</v>
      </c>
      <c r="G114" s="2" t="s">
        <v>10</v>
      </c>
      <c r="H114" s="2" t="s">
        <v>10</v>
      </c>
    </row>
    <row r="115" spans="1:8" ht="11.25">
      <c r="A115" s="1" t="s">
        <v>220</v>
      </c>
      <c r="B115" s="1" t="s">
        <v>221</v>
      </c>
      <c r="C115" s="2">
        <v>94745498300000000</v>
      </c>
      <c r="D115" s="2" t="s">
        <v>10</v>
      </c>
      <c r="E115" s="2" t="s">
        <v>10</v>
      </c>
      <c r="F115" s="2">
        <v>94745498300000000</v>
      </c>
      <c r="G115" s="2" t="s">
        <v>10</v>
      </c>
      <c r="H115" s="2" t="s">
        <v>10</v>
      </c>
    </row>
    <row r="116" spans="1:8" ht="11.25">
      <c r="A116" s="1" t="s">
        <v>222</v>
      </c>
      <c r="B116" s="1" t="s">
        <v>223</v>
      </c>
      <c r="C116" s="2">
        <v>-1.1802609075E+18</v>
      </c>
      <c r="D116" s="2" t="s">
        <v>10</v>
      </c>
      <c r="E116" s="2">
        <v>30742771800000000</v>
      </c>
      <c r="F116" s="2">
        <v>-1.2110036793E+18</v>
      </c>
      <c r="G116" s="2" t="s">
        <v>10</v>
      </c>
      <c r="H116" s="2" t="s">
        <v>10</v>
      </c>
    </row>
    <row r="117" spans="1:8" ht="11.25">
      <c r="A117" s="1" t="s">
        <v>224</v>
      </c>
      <c r="B117" s="1" t="s">
        <v>219</v>
      </c>
      <c r="C117" s="2">
        <v>-1.0911654401E+18</v>
      </c>
      <c r="D117" s="2" t="s">
        <v>10</v>
      </c>
      <c r="E117" s="2">
        <v>30099143400000000</v>
      </c>
      <c r="F117" s="2">
        <v>-1.1212645835E+18</v>
      </c>
      <c r="G117" s="2" t="s">
        <v>10</v>
      </c>
      <c r="H117" s="2" t="s">
        <v>10</v>
      </c>
    </row>
    <row r="118" spans="1:8" ht="11.25">
      <c r="A118" s="1" t="s">
        <v>225</v>
      </c>
      <c r="B118" s="1" t="s">
        <v>221</v>
      </c>
      <c r="C118" s="2">
        <v>-89095467400000000</v>
      </c>
      <c r="D118" s="2" t="s">
        <v>10</v>
      </c>
      <c r="E118" s="2">
        <v>643628400000000</v>
      </c>
      <c r="F118" s="2">
        <v>-89739095800000000</v>
      </c>
      <c r="G118" s="2" t="s">
        <v>10</v>
      </c>
      <c r="H118" s="2" t="s">
        <v>10</v>
      </c>
    </row>
    <row r="119" spans="1:8" ht="11.25">
      <c r="A119" s="1" t="s">
        <v>226</v>
      </c>
      <c r="B119" s="1" t="s">
        <v>227</v>
      </c>
      <c r="C119" s="2">
        <v>5.067645298966E+18</v>
      </c>
      <c r="D119" s="2" t="s">
        <v>10</v>
      </c>
      <c r="E119" s="2" t="s">
        <v>10</v>
      </c>
      <c r="F119" s="2">
        <v>5.067645298966E+18</v>
      </c>
      <c r="G119" s="2" t="s">
        <v>10</v>
      </c>
      <c r="H119" s="2" t="s">
        <v>10</v>
      </c>
    </row>
    <row r="120" spans="1:8" ht="11.25">
      <c r="A120" s="1" t="s">
        <v>228</v>
      </c>
      <c r="B120" s="1" t="s">
        <v>229</v>
      </c>
      <c r="C120" s="2">
        <v>2.2169308E+18</v>
      </c>
      <c r="D120" s="2" t="s">
        <v>10</v>
      </c>
      <c r="E120" s="2" t="s">
        <v>10</v>
      </c>
      <c r="F120" s="2">
        <v>2.2169308E+18</v>
      </c>
      <c r="G120" s="2" t="s">
        <v>10</v>
      </c>
      <c r="H120" s="2" t="s">
        <v>10</v>
      </c>
    </row>
    <row r="121" spans="1:8" ht="11.25">
      <c r="A121" s="1" t="s">
        <v>230</v>
      </c>
      <c r="B121" s="1" t="s">
        <v>104</v>
      </c>
      <c r="C121" s="2">
        <v>2.40218773533E+17</v>
      </c>
      <c r="D121" s="2" t="s">
        <v>10</v>
      </c>
      <c r="E121" s="2" t="s">
        <v>10</v>
      </c>
      <c r="F121" s="2">
        <v>2.40218773533E+17</v>
      </c>
      <c r="G121" s="2" t="s">
        <v>10</v>
      </c>
      <c r="H121" s="2" t="s">
        <v>10</v>
      </c>
    </row>
    <row r="122" spans="1:8" ht="11.25">
      <c r="A122" s="1" t="s">
        <v>231</v>
      </c>
      <c r="B122" s="1" t="s">
        <v>180</v>
      </c>
      <c r="C122" s="2" t="s">
        <v>10</v>
      </c>
      <c r="D122" s="2" t="s">
        <v>10</v>
      </c>
      <c r="E122" s="2" t="s">
        <v>10</v>
      </c>
      <c r="F122" s="2" t="s">
        <v>10</v>
      </c>
      <c r="G122" s="2" t="s">
        <v>10</v>
      </c>
      <c r="H122" s="2" t="s">
        <v>10</v>
      </c>
    </row>
    <row r="123" spans="1:8" ht="11.25">
      <c r="A123" s="1" t="s">
        <v>232</v>
      </c>
      <c r="B123" s="1" t="s">
        <v>233</v>
      </c>
      <c r="C123" s="2">
        <v>2.610495725433E+18</v>
      </c>
      <c r="D123" s="2" t="s">
        <v>10</v>
      </c>
      <c r="E123" s="2" t="s">
        <v>10</v>
      </c>
      <c r="F123" s="2">
        <v>2.610495725433E+18</v>
      </c>
      <c r="G123" s="2" t="s">
        <v>10</v>
      </c>
      <c r="H123" s="2" t="s">
        <v>10</v>
      </c>
    </row>
    <row r="124" spans="1:8" ht="11.25">
      <c r="A124" s="1" t="s">
        <v>234</v>
      </c>
      <c r="B124" s="1" t="s">
        <v>235</v>
      </c>
      <c r="C124" s="2">
        <v>2.76392595212261E+19</v>
      </c>
      <c r="D124" s="2">
        <v>5.61757356637406E+20</v>
      </c>
      <c r="E124" s="2">
        <v>5.50134813368586E+20</v>
      </c>
      <c r="F124" s="2">
        <v>1.60167162524061E+19</v>
      </c>
      <c r="G124" s="2" t="s">
        <v>10</v>
      </c>
      <c r="H124" s="2" t="s">
        <v>10</v>
      </c>
    </row>
    <row r="125" spans="1:8" ht="22.5">
      <c r="A125" s="1" t="s">
        <v>236</v>
      </c>
      <c r="B125" s="1" t="s">
        <v>237</v>
      </c>
      <c r="C125" s="2">
        <v>9186214075000000</v>
      </c>
      <c r="D125" s="2" t="s">
        <v>10</v>
      </c>
      <c r="E125" s="2" t="s">
        <v>10</v>
      </c>
      <c r="F125" s="2">
        <v>9186214075000000</v>
      </c>
      <c r="G125" s="2" t="s">
        <v>10</v>
      </c>
      <c r="H125" s="2" t="s">
        <v>10</v>
      </c>
    </row>
    <row r="126" spans="1:8" ht="11.25">
      <c r="A126" s="1" t="s">
        <v>238</v>
      </c>
      <c r="B126" s="1" t="s">
        <v>239</v>
      </c>
      <c r="C126" s="2">
        <v>9186214075000000</v>
      </c>
      <c r="D126" s="2" t="s">
        <v>10</v>
      </c>
      <c r="E126" s="2" t="s">
        <v>10</v>
      </c>
      <c r="F126" s="2">
        <v>9186214075000000</v>
      </c>
      <c r="G126" s="2" t="s">
        <v>10</v>
      </c>
      <c r="H126" s="2" t="s">
        <v>10</v>
      </c>
    </row>
    <row r="127" spans="1:8" ht="11.25">
      <c r="A127" s="1" t="s">
        <v>240</v>
      </c>
      <c r="B127" s="1" t="s">
        <v>241</v>
      </c>
      <c r="C127" s="2">
        <v>9186214075000000</v>
      </c>
      <c r="D127" s="2" t="s">
        <v>10</v>
      </c>
      <c r="E127" s="2" t="s">
        <v>10</v>
      </c>
      <c r="F127" s="2">
        <v>9186214075000000</v>
      </c>
      <c r="G127" s="2" t="s">
        <v>10</v>
      </c>
      <c r="H127" s="2" t="s">
        <v>10</v>
      </c>
    </row>
    <row r="128" spans="1:8" ht="11.25">
      <c r="A128" s="1" t="s">
        <v>242</v>
      </c>
      <c r="B128" s="1" t="s">
        <v>243</v>
      </c>
      <c r="C128" s="2">
        <v>2.49379343044541E+19</v>
      </c>
      <c r="D128" s="2">
        <v>5.44676228551491E+20</v>
      </c>
      <c r="E128" s="2">
        <v>5.32759286401049E+20</v>
      </c>
      <c r="F128" s="2">
        <v>1.30209921540121E+19</v>
      </c>
      <c r="G128" s="2" t="s">
        <v>10</v>
      </c>
      <c r="H128" s="2" t="s">
        <v>10</v>
      </c>
    </row>
    <row r="129" spans="1:8" ht="11.25">
      <c r="A129" s="1" t="s">
        <v>244</v>
      </c>
      <c r="B129" s="1" t="s">
        <v>245</v>
      </c>
      <c r="C129" s="2">
        <v>4.81035357214E+18</v>
      </c>
      <c r="D129" s="2">
        <v>9.108630696207E+18</v>
      </c>
      <c r="E129" s="2">
        <v>4.894649327368E+18</v>
      </c>
      <c r="F129" s="2">
        <v>5.96372203301E+17</v>
      </c>
      <c r="G129" s="2" t="s">
        <v>10</v>
      </c>
      <c r="H129" s="2" t="s">
        <v>10</v>
      </c>
    </row>
    <row r="130" spans="1:8" ht="11.25">
      <c r="A130" s="1" t="s">
        <v>246</v>
      </c>
      <c r="B130" s="1" t="s">
        <v>193</v>
      </c>
      <c r="C130" s="2">
        <v>1.5390746861E+17</v>
      </c>
      <c r="D130" s="2">
        <v>3.2228395801E+17</v>
      </c>
      <c r="E130" s="2">
        <v>1.94940333097E+17</v>
      </c>
      <c r="F130" s="2">
        <v>26563843697000000</v>
      </c>
      <c r="G130" s="2" t="s">
        <v>10</v>
      </c>
      <c r="H130" s="2" t="s">
        <v>10</v>
      </c>
    </row>
    <row r="131" spans="1:8" ht="11.25">
      <c r="A131" s="1" t="s">
        <v>247</v>
      </c>
      <c r="B131" s="1" t="s">
        <v>248</v>
      </c>
      <c r="C131" s="2">
        <v>4.65644610353E+18</v>
      </c>
      <c r="D131" s="2">
        <v>8.786346738197E+18</v>
      </c>
      <c r="E131" s="2">
        <v>4.699708994271E+18</v>
      </c>
      <c r="F131" s="2">
        <v>5.69808359604E+17</v>
      </c>
      <c r="G131" s="2" t="s">
        <v>10</v>
      </c>
      <c r="H131" s="2" t="s">
        <v>10</v>
      </c>
    </row>
    <row r="132" spans="1:8" ht="11.25">
      <c r="A132" s="1" t="s">
        <v>249</v>
      </c>
      <c r="B132" s="1" t="s">
        <v>250</v>
      </c>
      <c r="C132" s="2">
        <v>1.82251426264001E+19</v>
      </c>
      <c r="D132" s="2">
        <v>5.2940943603626E+20</v>
      </c>
      <c r="E132" s="2">
        <v>5.2114233357646E+20</v>
      </c>
      <c r="F132" s="2">
        <v>9.95804016660016E+18</v>
      </c>
      <c r="G132" s="2" t="s">
        <v>10</v>
      </c>
      <c r="H132" s="2" t="s">
        <v>10</v>
      </c>
    </row>
    <row r="133" spans="1:8" ht="11.25">
      <c r="A133" s="1" t="s">
        <v>251</v>
      </c>
      <c r="B133" s="1" t="s">
        <v>252</v>
      </c>
      <c r="C133" s="2">
        <v>2.835218301E+17</v>
      </c>
      <c r="D133" s="2">
        <v>5.125471751001E+18</v>
      </c>
      <c r="E133" s="2">
        <v>4.851044516301E+18</v>
      </c>
      <c r="F133" s="2">
        <v>9094595400000000</v>
      </c>
      <c r="G133" s="2" t="s">
        <v>10</v>
      </c>
      <c r="H133" s="2" t="s">
        <v>10</v>
      </c>
    </row>
    <row r="134" spans="1:8" ht="11.25">
      <c r="A134" s="1" t="s">
        <v>253</v>
      </c>
      <c r="B134" s="1" t="s">
        <v>254</v>
      </c>
      <c r="C134" s="2">
        <v>9.9449965392E+18</v>
      </c>
      <c r="D134" s="2">
        <v>1.00054793962E+19</v>
      </c>
      <c r="E134" s="2">
        <v>60482857000000000</v>
      </c>
      <c r="F134" s="2" t="s">
        <v>10</v>
      </c>
      <c r="G134" s="2" t="s">
        <v>10</v>
      </c>
      <c r="H134" s="2" t="s">
        <v>10</v>
      </c>
    </row>
    <row r="135" spans="1:8" ht="11.25">
      <c r="A135" s="1" t="s">
        <v>255</v>
      </c>
      <c r="B135" s="1" t="s">
        <v>256</v>
      </c>
      <c r="C135" s="2">
        <v>7.99662425710016E+18</v>
      </c>
      <c r="D135" s="2">
        <v>1.81647889227159E+20</v>
      </c>
      <c r="E135" s="2">
        <v>1.73655214002059E+20</v>
      </c>
      <c r="F135" s="2">
        <v>3949032000166500</v>
      </c>
      <c r="G135" s="2" t="s">
        <v>10</v>
      </c>
      <c r="H135" s="2" t="s">
        <v>10</v>
      </c>
    </row>
    <row r="136" spans="1:8" ht="11.25">
      <c r="A136" s="1" t="s">
        <v>257</v>
      </c>
      <c r="B136" s="1" t="s">
        <v>258</v>
      </c>
      <c r="C136" s="2" t="s">
        <v>10</v>
      </c>
      <c r="D136" s="2">
        <v>3.326305956619E+20</v>
      </c>
      <c r="E136" s="2">
        <v>3.425755922011E+20</v>
      </c>
      <c r="F136" s="2">
        <v>9.9449965392E+18</v>
      </c>
      <c r="G136" s="2" t="s">
        <v>10</v>
      </c>
      <c r="H136" s="2" t="s">
        <v>10</v>
      </c>
    </row>
    <row r="137" spans="1:8" ht="11.25">
      <c r="A137" s="1" t="s">
        <v>259</v>
      </c>
      <c r="B137" s="1" t="s">
        <v>260</v>
      </c>
      <c r="C137" s="2">
        <v>1.05724947148E+18</v>
      </c>
      <c r="D137" s="2">
        <v>6.03153887269E+17</v>
      </c>
      <c r="E137" s="2">
        <v>7.21055417066E+17</v>
      </c>
      <c r="F137" s="2">
        <v>1.175151001277E+18</v>
      </c>
      <c r="G137" s="2" t="s">
        <v>10</v>
      </c>
      <c r="H137" s="2" t="s">
        <v>10</v>
      </c>
    </row>
    <row r="138" spans="1:8" ht="11.25">
      <c r="A138" s="1" t="s">
        <v>261</v>
      </c>
      <c r="B138" s="1" t="s">
        <v>262</v>
      </c>
      <c r="C138" s="2" t="s">
        <v>10</v>
      </c>
      <c r="D138" s="2">
        <v>8699233868000000</v>
      </c>
      <c r="E138" s="2">
        <v>8699233868000000</v>
      </c>
      <c r="F138" s="2" t="s">
        <v>10</v>
      </c>
      <c r="G138" s="2" t="s">
        <v>10</v>
      </c>
      <c r="H138" s="2" t="s">
        <v>10</v>
      </c>
    </row>
    <row r="139" spans="1:8" ht="11.25">
      <c r="A139" s="1" t="s">
        <v>263</v>
      </c>
      <c r="B139" s="1" t="s">
        <v>264</v>
      </c>
      <c r="C139" s="2" t="s">
        <v>10</v>
      </c>
      <c r="D139" s="2">
        <v>2775295400000000</v>
      </c>
      <c r="E139" s="2">
        <v>7610278600000000</v>
      </c>
      <c r="F139" s="2">
        <v>4834983200000000</v>
      </c>
      <c r="G139" s="2" t="s">
        <v>10</v>
      </c>
      <c r="H139" s="2" t="s">
        <v>10</v>
      </c>
    </row>
    <row r="140" spans="1:8" ht="11.25">
      <c r="A140" s="1" t="s">
        <v>265</v>
      </c>
      <c r="B140" s="1" t="s">
        <v>266</v>
      </c>
      <c r="C140" s="2">
        <v>3.1708100049E+17</v>
      </c>
      <c r="D140" s="2">
        <v>1.078405604E+17</v>
      </c>
      <c r="E140" s="2" t="s">
        <v>10</v>
      </c>
      <c r="F140" s="2">
        <v>2.0924044009E+17</v>
      </c>
      <c r="G140" s="2" t="s">
        <v>10</v>
      </c>
      <c r="H140" s="2" t="s">
        <v>10</v>
      </c>
    </row>
    <row r="141" spans="1:8" ht="11.25">
      <c r="A141" s="1" t="s">
        <v>267</v>
      </c>
      <c r="B141" s="1" t="s">
        <v>268</v>
      </c>
      <c r="C141" s="2">
        <v>1457920000000000</v>
      </c>
      <c r="D141" s="2">
        <v>1.4683248E+17</v>
      </c>
      <c r="E141" s="2">
        <v>1.4597165E+17</v>
      </c>
      <c r="F141" s="2">
        <v>597090000000000</v>
      </c>
      <c r="G141" s="2" t="s">
        <v>10</v>
      </c>
      <c r="H141" s="2" t="s">
        <v>10</v>
      </c>
    </row>
    <row r="142" spans="1:8" ht="11.25">
      <c r="A142" s="1" t="s">
        <v>269</v>
      </c>
      <c r="B142" s="1" t="s">
        <v>270</v>
      </c>
      <c r="C142" s="2">
        <v>1225550000000000</v>
      </c>
      <c r="D142" s="2">
        <v>1.0150826E+17</v>
      </c>
      <c r="E142" s="2">
        <v>1.0053626E+17</v>
      </c>
      <c r="F142" s="2">
        <v>253550000000000</v>
      </c>
      <c r="G142" s="2" t="s">
        <v>10</v>
      </c>
      <c r="H142" s="2" t="s">
        <v>10</v>
      </c>
    </row>
    <row r="143" spans="1:8" ht="11.25">
      <c r="A143" s="1" t="s">
        <v>271</v>
      </c>
      <c r="B143" s="1" t="s">
        <v>272</v>
      </c>
      <c r="C143" s="2" t="s">
        <v>10</v>
      </c>
      <c r="D143" s="2">
        <v>43629810000000000</v>
      </c>
      <c r="E143" s="2">
        <v>43629810000000000</v>
      </c>
      <c r="F143" s="2" t="s">
        <v>10</v>
      </c>
      <c r="G143" s="2" t="s">
        <v>10</v>
      </c>
      <c r="H143" s="2" t="s">
        <v>10</v>
      </c>
    </row>
    <row r="144" spans="1:8" ht="11.25">
      <c r="A144" s="1" t="s">
        <v>273</v>
      </c>
      <c r="B144" s="1" t="s">
        <v>274</v>
      </c>
      <c r="C144" s="2" t="s">
        <v>10</v>
      </c>
      <c r="D144" s="2">
        <v>117365600000000</v>
      </c>
      <c r="E144" s="2">
        <v>117365600000000</v>
      </c>
      <c r="F144" s="2" t="s">
        <v>10</v>
      </c>
      <c r="G144" s="2" t="s">
        <v>10</v>
      </c>
      <c r="H144" s="2" t="s">
        <v>10</v>
      </c>
    </row>
    <row r="145" spans="1:8" ht="11.25">
      <c r="A145" s="1" t="s">
        <v>275</v>
      </c>
      <c r="B145" s="1" t="s">
        <v>276</v>
      </c>
      <c r="C145" s="2">
        <v>144851800000000</v>
      </c>
      <c r="D145" s="2">
        <v>21468624800000000</v>
      </c>
      <c r="E145" s="2">
        <v>21468624800000000</v>
      </c>
      <c r="F145" s="2">
        <v>144851800000000</v>
      </c>
      <c r="G145" s="2" t="s">
        <v>10</v>
      </c>
      <c r="H145" s="2" t="s">
        <v>10</v>
      </c>
    </row>
    <row r="146" spans="1:8" ht="11.25">
      <c r="A146" s="1" t="s">
        <v>277</v>
      </c>
      <c r="B146" s="1" t="s">
        <v>278</v>
      </c>
      <c r="C146" s="2">
        <v>47400000000000</v>
      </c>
      <c r="D146" s="2">
        <v>3118373000000000</v>
      </c>
      <c r="E146" s="2">
        <v>3118373000000000</v>
      </c>
      <c r="F146" s="2">
        <v>47400000000000</v>
      </c>
      <c r="G146" s="2" t="s">
        <v>10</v>
      </c>
      <c r="H146" s="2" t="s">
        <v>10</v>
      </c>
    </row>
    <row r="147" spans="1:8" ht="11.25">
      <c r="A147" s="1" t="s">
        <v>279</v>
      </c>
      <c r="B147" s="1" t="s">
        <v>68</v>
      </c>
      <c r="C147" s="2">
        <v>361826700000000</v>
      </c>
      <c r="D147" s="2">
        <v>5915297101000000</v>
      </c>
      <c r="E147" s="2">
        <v>5915297101000000</v>
      </c>
      <c r="F147" s="2">
        <v>361826700000000</v>
      </c>
      <c r="G147" s="2" t="s">
        <v>10</v>
      </c>
      <c r="H147" s="2" t="s">
        <v>10</v>
      </c>
    </row>
    <row r="148" spans="1:8" ht="11.25">
      <c r="A148" s="1" t="s">
        <v>280</v>
      </c>
      <c r="B148" s="1" t="s">
        <v>281</v>
      </c>
      <c r="C148" s="2" t="s">
        <v>10</v>
      </c>
      <c r="D148" s="2">
        <v>2741550000000000</v>
      </c>
      <c r="E148" s="2">
        <v>2741550000000000</v>
      </c>
      <c r="F148" s="2" t="s">
        <v>10</v>
      </c>
      <c r="G148" s="2" t="s">
        <v>10</v>
      </c>
      <c r="H148" s="2" t="s">
        <v>10</v>
      </c>
    </row>
    <row r="149" spans="1:8" ht="11.25">
      <c r="A149" s="1" t="s">
        <v>282</v>
      </c>
      <c r="B149" s="1" t="s">
        <v>283</v>
      </c>
      <c r="C149" s="2">
        <v>8866200000000</v>
      </c>
      <c r="D149" s="2">
        <v>91056283800000000</v>
      </c>
      <c r="E149" s="2">
        <v>91056283800000000</v>
      </c>
      <c r="F149" s="2">
        <v>8866200000000</v>
      </c>
      <c r="G149" s="2" t="s">
        <v>10</v>
      </c>
      <c r="H149" s="2" t="s">
        <v>10</v>
      </c>
    </row>
    <row r="150" spans="1:8" ht="11.25">
      <c r="A150" s="1" t="s">
        <v>284</v>
      </c>
      <c r="B150" s="1" t="s">
        <v>285</v>
      </c>
      <c r="C150" s="2">
        <v>200540000000000</v>
      </c>
      <c r="D150" s="2">
        <v>7783920000000000</v>
      </c>
      <c r="E150" s="2">
        <v>7783920000000000</v>
      </c>
      <c r="F150" s="2">
        <v>200540000000000</v>
      </c>
      <c r="G150" s="2" t="s">
        <v>10</v>
      </c>
      <c r="H150" s="2" t="s">
        <v>10</v>
      </c>
    </row>
    <row r="151" spans="1:8" ht="11.25">
      <c r="A151" s="1" t="s">
        <v>286</v>
      </c>
      <c r="B151" s="1" t="s">
        <v>287</v>
      </c>
      <c r="C151" s="2" t="s">
        <v>10</v>
      </c>
      <c r="D151" s="2">
        <v>537460000000000</v>
      </c>
      <c r="E151" s="2">
        <v>537460000000000</v>
      </c>
      <c r="F151" s="2" t="s">
        <v>10</v>
      </c>
      <c r="G151" s="2" t="s">
        <v>10</v>
      </c>
      <c r="H151" s="2" t="s">
        <v>10</v>
      </c>
    </row>
    <row r="152" spans="1:8" ht="11.25">
      <c r="A152" s="1" t="s">
        <v>288</v>
      </c>
      <c r="B152" s="1" t="s">
        <v>289</v>
      </c>
      <c r="C152" s="2" t="s">
        <v>10</v>
      </c>
      <c r="D152" s="2">
        <v>44024913400000000</v>
      </c>
      <c r="E152" s="2">
        <v>1.694785528E+17</v>
      </c>
      <c r="F152" s="2">
        <v>1.254536394E+17</v>
      </c>
      <c r="G152" s="2" t="s">
        <v>10</v>
      </c>
      <c r="H152" s="2" t="s">
        <v>10</v>
      </c>
    </row>
    <row r="153" spans="1:8" ht="11.25">
      <c r="A153" s="1" t="s">
        <v>290</v>
      </c>
      <c r="B153" s="1" t="s">
        <v>291</v>
      </c>
      <c r="C153" s="2" t="s">
        <v>10</v>
      </c>
      <c r="D153" s="2">
        <v>11188535700000000</v>
      </c>
      <c r="E153" s="2">
        <v>15040349800000000</v>
      </c>
      <c r="F153" s="2">
        <v>3851814100000000</v>
      </c>
      <c r="G153" s="2" t="s">
        <v>10</v>
      </c>
      <c r="H153" s="2" t="s">
        <v>10</v>
      </c>
    </row>
    <row r="154" spans="1:8" ht="11.25">
      <c r="A154" s="1" t="s">
        <v>292</v>
      </c>
      <c r="B154" s="1" t="s">
        <v>293</v>
      </c>
      <c r="C154" s="2">
        <v>7.3672151629E+17</v>
      </c>
      <c r="D154" s="2">
        <v>3915924200000000</v>
      </c>
      <c r="E154" s="2">
        <v>97350407697000000</v>
      </c>
      <c r="F154" s="2">
        <v>8.30155999787E+17</v>
      </c>
      <c r="G154" s="2" t="s">
        <v>10</v>
      </c>
      <c r="H154" s="2" t="s">
        <v>10</v>
      </c>
    </row>
    <row r="155" spans="1:8" ht="11.25">
      <c r="A155" s="1" t="s">
        <v>294</v>
      </c>
      <c r="B155" s="1" t="s">
        <v>295</v>
      </c>
      <c r="C155" s="2" t="s">
        <v>10</v>
      </c>
      <c r="D155" s="2">
        <v>69064650000000000</v>
      </c>
      <c r="E155" s="2">
        <v>69064650000000000</v>
      </c>
      <c r="F155" s="2" t="s">
        <v>10</v>
      </c>
      <c r="G155" s="2" t="s">
        <v>10</v>
      </c>
      <c r="H155" s="2" t="s">
        <v>10</v>
      </c>
    </row>
    <row r="156" spans="1:8" ht="11.25">
      <c r="A156" s="1" t="s">
        <v>296</v>
      </c>
      <c r="B156" s="1" t="s">
        <v>297</v>
      </c>
      <c r="C156" s="2" t="s">
        <v>10</v>
      </c>
      <c r="D156" s="2">
        <v>69064650000000000</v>
      </c>
      <c r="E156" s="2">
        <v>69064650000000000</v>
      </c>
      <c r="F156" s="2" t="s">
        <v>10</v>
      </c>
      <c r="G156" s="2" t="s">
        <v>10</v>
      </c>
      <c r="H156" s="2" t="s">
        <v>10</v>
      </c>
    </row>
    <row r="157" spans="1:8" ht="11.25">
      <c r="A157" s="1" t="s">
        <v>298</v>
      </c>
      <c r="B157" s="1" t="s">
        <v>299</v>
      </c>
      <c r="C157" s="2">
        <v>5.17605547034E+17</v>
      </c>
      <c r="D157" s="2">
        <v>2.0254920651E+18</v>
      </c>
      <c r="E157" s="2">
        <v>1.6769979737E+18</v>
      </c>
      <c r="F157" s="2">
        <v>1.69111455634E+17</v>
      </c>
      <c r="G157" s="2" t="s">
        <v>10</v>
      </c>
      <c r="H157" s="2" t="s">
        <v>10</v>
      </c>
    </row>
    <row r="158" spans="1:8" ht="11.25">
      <c r="A158" s="1" t="s">
        <v>300</v>
      </c>
      <c r="B158" s="1" t="s">
        <v>301</v>
      </c>
      <c r="C158" s="2">
        <v>10207789100000000</v>
      </c>
      <c r="D158" s="2">
        <v>95075501900000000</v>
      </c>
      <c r="E158" s="2">
        <v>89696448000000000</v>
      </c>
      <c r="F158" s="2">
        <v>4828735200000000</v>
      </c>
      <c r="G158" s="2" t="s">
        <v>10</v>
      </c>
      <c r="H158" s="2" t="s">
        <v>10</v>
      </c>
    </row>
    <row r="159" spans="1:8" ht="11.25">
      <c r="A159" s="1" t="s">
        <v>302</v>
      </c>
      <c r="B159" s="1" t="s">
        <v>289</v>
      </c>
      <c r="C159" s="2">
        <v>2.049311787E+17</v>
      </c>
      <c r="D159" s="2">
        <v>6.370552079E+17</v>
      </c>
      <c r="E159" s="2">
        <v>5.131473782E+17</v>
      </c>
      <c r="F159" s="2">
        <v>81023349000000000</v>
      </c>
      <c r="G159" s="2" t="s">
        <v>10</v>
      </c>
      <c r="H159" s="2" t="s">
        <v>10</v>
      </c>
    </row>
    <row r="160" spans="1:8" ht="11.25">
      <c r="A160" s="1" t="s">
        <v>303</v>
      </c>
      <c r="B160" s="1" t="s">
        <v>304</v>
      </c>
      <c r="C160" s="2">
        <v>4051023100000000</v>
      </c>
      <c r="D160" s="2">
        <v>62919814300000000</v>
      </c>
      <c r="E160" s="2">
        <v>62006594900000000</v>
      </c>
      <c r="F160" s="2">
        <v>3137803700000000</v>
      </c>
      <c r="G160" s="2" t="s">
        <v>10</v>
      </c>
      <c r="H160" s="2" t="s">
        <v>10</v>
      </c>
    </row>
    <row r="161" spans="1:8" ht="11.25">
      <c r="A161" s="1" t="s">
        <v>305</v>
      </c>
      <c r="B161" s="1" t="s">
        <v>291</v>
      </c>
      <c r="C161" s="2">
        <v>5051368060000000</v>
      </c>
      <c r="D161" s="2">
        <v>17917041000000000</v>
      </c>
      <c r="E161" s="2">
        <v>16358619900000000</v>
      </c>
      <c r="F161" s="2">
        <v>3492946960000000</v>
      </c>
      <c r="G161" s="2" t="s">
        <v>10</v>
      </c>
      <c r="H161" s="2" t="s">
        <v>10</v>
      </c>
    </row>
    <row r="162" spans="1:8" ht="11.25">
      <c r="A162" s="1" t="s">
        <v>306</v>
      </c>
      <c r="B162" s="1" t="s">
        <v>307</v>
      </c>
      <c r="C162" s="2" t="s">
        <v>10</v>
      </c>
      <c r="D162" s="2" t="s">
        <v>10</v>
      </c>
      <c r="E162" s="2" t="s">
        <v>10</v>
      </c>
      <c r="F162" s="2" t="s">
        <v>10</v>
      </c>
      <c r="G162" s="2" t="s">
        <v>10</v>
      </c>
      <c r="H162" s="2" t="s">
        <v>10</v>
      </c>
    </row>
    <row r="163" spans="1:8" ht="11.25">
      <c r="A163" s="1" t="s">
        <v>308</v>
      </c>
      <c r="B163" s="1" t="s">
        <v>309</v>
      </c>
      <c r="C163" s="2">
        <v>8812680500000000</v>
      </c>
      <c r="D163" s="2">
        <v>60003360900000000</v>
      </c>
      <c r="E163" s="2">
        <v>76480803400000000</v>
      </c>
      <c r="F163" s="2">
        <v>25290123000000000</v>
      </c>
      <c r="G163" s="2" t="s">
        <v>10</v>
      </c>
      <c r="H163" s="2" t="s">
        <v>10</v>
      </c>
    </row>
    <row r="164" spans="1:8" ht="11.25">
      <c r="A164" s="1" t="s">
        <v>310</v>
      </c>
      <c r="B164" s="1" t="s">
        <v>311</v>
      </c>
      <c r="C164" s="2">
        <v>2659913800000000</v>
      </c>
      <c r="D164" s="2">
        <v>3612931000000000</v>
      </c>
      <c r="E164" s="2">
        <v>2659913800000000</v>
      </c>
      <c r="F164" s="2">
        <v>1706896600000000</v>
      </c>
      <c r="G164" s="2" t="s">
        <v>10</v>
      </c>
      <c r="H164" s="2" t="s">
        <v>10</v>
      </c>
    </row>
    <row r="165" spans="1:8" ht="11.25">
      <c r="A165" s="1" t="s">
        <v>312</v>
      </c>
      <c r="B165" s="1" t="s">
        <v>313</v>
      </c>
      <c r="C165" s="2" t="s">
        <v>10</v>
      </c>
      <c r="D165" s="2" t="s">
        <v>10</v>
      </c>
      <c r="E165" s="2" t="s">
        <v>10</v>
      </c>
      <c r="F165" s="2" t="s">
        <v>10</v>
      </c>
      <c r="G165" s="2" t="s">
        <v>10</v>
      </c>
      <c r="H165" s="2" t="s">
        <v>10</v>
      </c>
    </row>
    <row r="166" spans="1:8" ht="11.25">
      <c r="A166" s="1" t="s">
        <v>314</v>
      </c>
      <c r="B166" s="1" t="s">
        <v>315</v>
      </c>
      <c r="C166" s="2">
        <v>2.3775877982E+17</v>
      </c>
      <c r="D166" s="2">
        <v>1.0010276563E+18</v>
      </c>
      <c r="E166" s="2">
        <v>7.986158973E+17</v>
      </c>
      <c r="F166" s="2">
        <v>35347020820000000</v>
      </c>
      <c r="G166" s="2" t="s">
        <v>10</v>
      </c>
      <c r="H166" s="2" t="s">
        <v>10</v>
      </c>
    </row>
    <row r="167" spans="1:8" ht="11.25">
      <c r="A167" s="1" t="s">
        <v>316</v>
      </c>
      <c r="B167" s="1" t="s">
        <v>317</v>
      </c>
      <c r="C167" s="2">
        <v>5422544500000000</v>
      </c>
      <c r="D167" s="2">
        <v>14072177400000000</v>
      </c>
      <c r="E167" s="2">
        <v>11581983000000000</v>
      </c>
      <c r="F167" s="2">
        <v>2932350100000000</v>
      </c>
      <c r="G167" s="2" t="s">
        <v>10</v>
      </c>
      <c r="H167" s="2" t="s">
        <v>10</v>
      </c>
    </row>
    <row r="168" spans="1:8" ht="11.25">
      <c r="A168" s="1" t="s">
        <v>318</v>
      </c>
      <c r="B168" s="1" t="s">
        <v>319</v>
      </c>
      <c r="C168" s="2">
        <v>38704763154000000</v>
      </c>
      <c r="D168" s="2">
        <v>1.338083744E+17</v>
      </c>
      <c r="E168" s="2">
        <v>1.064503352E+17</v>
      </c>
      <c r="F168" s="2">
        <v>11346723954000000</v>
      </c>
      <c r="G168" s="2" t="s">
        <v>10</v>
      </c>
      <c r="H168" s="2" t="s">
        <v>10</v>
      </c>
    </row>
    <row r="169" spans="1:8" ht="11.25">
      <c r="A169" s="1" t="s">
        <v>320</v>
      </c>
      <c r="B169" s="1" t="s">
        <v>321</v>
      </c>
      <c r="C169" s="2" t="s">
        <v>10</v>
      </c>
      <c r="D169" s="2" t="s">
        <v>10</v>
      </c>
      <c r="E169" s="2" t="s">
        <v>10</v>
      </c>
      <c r="F169" s="2" t="s">
        <v>10</v>
      </c>
      <c r="G169" s="2" t="s">
        <v>10</v>
      </c>
      <c r="H169" s="2" t="s">
        <v>10</v>
      </c>
    </row>
    <row r="170" spans="1:8" ht="11.25">
      <c r="A170" s="1" t="s">
        <v>322</v>
      </c>
      <c r="B170" s="1" t="s">
        <v>323</v>
      </c>
      <c r="C170" s="2">
        <v>5506300000000</v>
      </c>
      <c r="D170" s="2" t="s">
        <v>10</v>
      </c>
      <c r="E170" s="2" t="s">
        <v>10</v>
      </c>
      <c r="F170" s="2">
        <v>5506300000000</v>
      </c>
      <c r="G170" s="2" t="s">
        <v>10</v>
      </c>
      <c r="H170" s="2" t="s">
        <v>10</v>
      </c>
    </row>
    <row r="171" spans="1:8" ht="11.25">
      <c r="A171" s="1" t="s">
        <v>324</v>
      </c>
      <c r="B171" s="1" t="s">
        <v>325</v>
      </c>
      <c r="C171" s="2" t="s">
        <v>10</v>
      </c>
      <c r="D171" s="2" t="s">
        <v>10</v>
      </c>
      <c r="E171" s="2" t="s">
        <v>10</v>
      </c>
      <c r="F171" s="2" t="s">
        <v>10</v>
      </c>
      <c r="G171" s="2" t="s">
        <v>10</v>
      </c>
      <c r="H171" s="2" t="s">
        <v>10</v>
      </c>
    </row>
    <row r="172" spans="1:8" ht="11.25">
      <c r="A172" s="1" t="s">
        <v>326</v>
      </c>
      <c r="B172" s="1" t="s">
        <v>327</v>
      </c>
      <c r="C172" s="2">
        <v>3.275830874E+17</v>
      </c>
      <c r="D172" s="2">
        <v>3.4324197313E+18</v>
      </c>
      <c r="E172" s="2">
        <v>4.2271539711E+18</v>
      </c>
      <c r="F172" s="2">
        <v>1.1223173272E+18</v>
      </c>
      <c r="G172" s="2" t="s">
        <v>10</v>
      </c>
      <c r="H172" s="2" t="s">
        <v>10</v>
      </c>
    </row>
    <row r="173" spans="1:8" ht="11.25">
      <c r="A173" s="1" t="s">
        <v>328</v>
      </c>
      <c r="B173" s="1" t="s">
        <v>329</v>
      </c>
      <c r="C173" s="2" t="s">
        <v>10</v>
      </c>
      <c r="D173" s="2">
        <v>11253900000000000</v>
      </c>
      <c r="E173" s="2">
        <v>11253900000000000</v>
      </c>
      <c r="F173" s="2" t="s">
        <v>10</v>
      </c>
      <c r="G173" s="2" t="s">
        <v>10</v>
      </c>
      <c r="H173" s="2" t="s">
        <v>10</v>
      </c>
    </row>
    <row r="174" spans="1:8" ht="11.25">
      <c r="A174" s="1" t="s">
        <v>330</v>
      </c>
      <c r="B174" s="1" t="s">
        <v>331</v>
      </c>
      <c r="C174" s="2" t="s">
        <v>10</v>
      </c>
      <c r="D174" s="2">
        <v>1411010000000000</v>
      </c>
      <c r="E174" s="2">
        <v>1411010000000000</v>
      </c>
      <c r="F174" s="2" t="s">
        <v>10</v>
      </c>
      <c r="G174" s="2" t="s">
        <v>10</v>
      </c>
      <c r="H174" s="2" t="s">
        <v>10</v>
      </c>
    </row>
    <row r="175" spans="1:8" ht="11.25">
      <c r="A175" s="1" t="s">
        <v>332</v>
      </c>
      <c r="B175" s="1" t="s">
        <v>333</v>
      </c>
      <c r="C175" s="2">
        <v>2.360909055E+17</v>
      </c>
      <c r="D175" s="2">
        <v>2.704032899E+17</v>
      </c>
      <c r="E175" s="2">
        <v>34312384400000000</v>
      </c>
      <c r="F175" s="2" t="s">
        <v>10</v>
      </c>
      <c r="G175" s="2" t="s">
        <v>10</v>
      </c>
      <c r="H175" s="2" t="s">
        <v>10</v>
      </c>
    </row>
    <row r="176" spans="1:8" ht="11.25">
      <c r="A176" s="1" t="s">
        <v>334</v>
      </c>
      <c r="B176" s="1" t="s">
        <v>335</v>
      </c>
      <c r="C176" s="2" t="s">
        <v>10</v>
      </c>
      <c r="D176" s="2" t="s">
        <v>10</v>
      </c>
      <c r="E176" s="2" t="s">
        <v>10</v>
      </c>
      <c r="F176" s="2" t="s">
        <v>10</v>
      </c>
      <c r="G176" s="2" t="s">
        <v>10</v>
      </c>
      <c r="H176" s="2" t="s">
        <v>10</v>
      </c>
    </row>
    <row r="177" spans="1:8" ht="11.25">
      <c r="A177" s="1" t="s">
        <v>336</v>
      </c>
      <c r="B177" s="1" t="s">
        <v>40</v>
      </c>
      <c r="C177" s="2">
        <v>91492181900000000</v>
      </c>
      <c r="D177" s="2">
        <v>3.1493515314E+18</v>
      </c>
      <c r="E177" s="2">
        <v>4.1801766767E+18</v>
      </c>
      <c r="F177" s="2">
        <v>1.1223173272E+18</v>
      </c>
      <c r="G177" s="2" t="s">
        <v>10</v>
      </c>
      <c r="H177" s="2" t="s">
        <v>10</v>
      </c>
    </row>
    <row r="178" spans="1:8" ht="11.25">
      <c r="A178" s="1" t="s">
        <v>337</v>
      </c>
      <c r="B178" s="1" t="s">
        <v>338</v>
      </c>
      <c r="C178" s="2" t="s">
        <v>10</v>
      </c>
      <c r="D178" s="2" t="s">
        <v>10</v>
      </c>
      <c r="E178" s="2" t="s">
        <v>10</v>
      </c>
      <c r="F178" s="2" t="s">
        <v>10</v>
      </c>
      <c r="G178" s="2" t="s">
        <v>10</v>
      </c>
      <c r="H178" s="2" t="s">
        <v>10</v>
      </c>
    </row>
    <row r="179" spans="1:8" ht="11.25">
      <c r="A179" s="1" t="s">
        <v>339</v>
      </c>
      <c r="B179" s="1" t="s">
        <v>340</v>
      </c>
      <c r="C179" s="2" t="s">
        <v>10</v>
      </c>
      <c r="D179" s="2" t="s">
        <v>10</v>
      </c>
      <c r="E179" s="2" t="s">
        <v>10</v>
      </c>
      <c r="F179" s="2" t="s">
        <v>10</v>
      </c>
      <c r="G179" s="2" t="s">
        <v>10</v>
      </c>
      <c r="H179" s="2" t="s">
        <v>10</v>
      </c>
    </row>
    <row r="180" spans="1:8" ht="11.25">
      <c r="A180" s="1" t="s">
        <v>341</v>
      </c>
      <c r="B180" s="1" t="s">
        <v>342</v>
      </c>
      <c r="C180" s="2" t="s">
        <v>10</v>
      </c>
      <c r="D180" s="2">
        <v>28031485355000000</v>
      </c>
      <c r="E180" s="2">
        <v>28031485355000000</v>
      </c>
      <c r="F180" s="2" t="s">
        <v>10</v>
      </c>
      <c r="G180" s="2" t="s">
        <v>10</v>
      </c>
      <c r="H180" s="2" t="s">
        <v>10</v>
      </c>
    </row>
    <row r="181" spans="1:8" ht="11.25">
      <c r="A181" s="1" t="s">
        <v>343</v>
      </c>
      <c r="B181" s="1" t="s">
        <v>344</v>
      </c>
      <c r="C181" s="2" t="s">
        <v>10</v>
      </c>
      <c r="D181" s="2">
        <v>28031485355000000</v>
      </c>
      <c r="E181" s="2">
        <v>28031485355000000</v>
      </c>
      <c r="F181" s="2" t="s">
        <v>10</v>
      </c>
      <c r="G181" s="2" t="s">
        <v>10</v>
      </c>
      <c r="H181" s="2" t="s">
        <v>10</v>
      </c>
    </row>
    <row r="182" spans="1:8" ht="11.25">
      <c r="A182" s="1" t="s">
        <v>345</v>
      </c>
      <c r="B182" s="1" t="s">
        <v>346</v>
      </c>
      <c r="C182" s="2">
        <v>2.700681496E+17</v>
      </c>
      <c r="D182" s="2">
        <v>5.517866556E+17</v>
      </c>
      <c r="E182" s="2">
        <v>5.022630182E+17</v>
      </c>
      <c r="F182" s="2">
        <v>2.205445122E+17</v>
      </c>
      <c r="G182" s="2" t="s">
        <v>10</v>
      </c>
      <c r="H182" s="2" t="s">
        <v>10</v>
      </c>
    </row>
    <row r="183" spans="1:8" ht="11.25">
      <c r="A183" s="1" t="s">
        <v>347</v>
      </c>
      <c r="B183" s="1" t="s">
        <v>348</v>
      </c>
      <c r="C183" s="2">
        <v>2.700681496E+17</v>
      </c>
      <c r="D183" s="2">
        <v>5.511164855E+17</v>
      </c>
      <c r="E183" s="2">
        <v>5.015928481E+17</v>
      </c>
      <c r="F183" s="2">
        <v>2.205445122E+17</v>
      </c>
      <c r="G183" s="2" t="s">
        <v>10</v>
      </c>
      <c r="H183" s="2" t="s">
        <v>10</v>
      </c>
    </row>
    <row r="184" spans="1:8" ht="11.25">
      <c r="A184" s="1" t="s">
        <v>349</v>
      </c>
      <c r="B184" s="1" t="s">
        <v>350</v>
      </c>
      <c r="C184" s="2">
        <v>289814900000000</v>
      </c>
      <c r="D184" s="2">
        <v>4.908193866E+17</v>
      </c>
      <c r="E184" s="2">
        <v>4.905295717E+17</v>
      </c>
      <c r="F184" s="2" t="s">
        <v>10</v>
      </c>
      <c r="G184" s="2" t="s">
        <v>10</v>
      </c>
      <c r="H184" s="2" t="s">
        <v>10</v>
      </c>
    </row>
    <row r="185" spans="1:8" ht="11.25">
      <c r="A185" s="1" t="s">
        <v>351</v>
      </c>
      <c r="B185" s="1" t="s">
        <v>352</v>
      </c>
      <c r="C185" s="2">
        <v>27418100000000</v>
      </c>
      <c r="D185" s="2" t="s">
        <v>10</v>
      </c>
      <c r="E185" s="2" t="s">
        <v>10</v>
      </c>
      <c r="F185" s="2">
        <v>27418100000000</v>
      </c>
      <c r="G185" s="2" t="s">
        <v>10</v>
      </c>
      <c r="H185" s="2" t="s">
        <v>10</v>
      </c>
    </row>
    <row r="186" spans="1:8" ht="11.25">
      <c r="A186" s="1" t="s">
        <v>353</v>
      </c>
      <c r="B186" s="1" t="s">
        <v>354</v>
      </c>
      <c r="C186" s="2">
        <v>1.121474136E+17</v>
      </c>
      <c r="D186" s="2">
        <v>17425312000000000</v>
      </c>
      <c r="E186" s="2">
        <v>4367949400000000</v>
      </c>
      <c r="F186" s="2">
        <v>99090051000000000</v>
      </c>
      <c r="G186" s="2" t="s">
        <v>10</v>
      </c>
      <c r="H186" s="2" t="s">
        <v>10</v>
      </c>
    </row>
    <row r="187" spans="1:8" ht="11.25">
      <c r="A187" s="1" t="s">
        <v>355</v>
      </c>
      <c r="B187" s="1" t="s">
        <v>356</v>
      </c>
      <c r="C187" s="2">
        <v>76411656200000000</v>
      </c>
      <c r="D187" s="2">
        <v>10858656200000000</v>
      </c>
      <c r="E187" s="2" t="s">
        <v>10</v>
      </c>
      <c r="F187" s="2">
        <v>65553000000000000</v>
      </c>
      <c r="G187" s="2" t="s">
        <v>10</v>
      </c>
      <c r="H187" s="2" t="s">
        <v>10</v>
      </c>
    </row>
    <row r="188" spans="1:8" ht="11.25">
      <c r="A188" s="1" t="s">
        <v>357</v>
      </c>
      <c r="B188" s="1" t="s">
        <v>358</v>
      </c>
      <c r="C188" s="2">
        <v>37499179400000000</v>
      </c>
      <c r="D188" s="2">
        <v>2753024100000000</v>
      </c>
      <c r="E188" s="2" t="s">
        <v>10</v>
      </c>
      <c r="F188" s="2">
        <v>34746155300000000</v>
      </c>
      <c r="G188" s="2" t="s">
        <v>10</v>
      </c>
      <c r="H188" s="2" t="s">
        <v>10</v>
      </c>
    </row>
    <row r="189" spans="1:8" ht="11.25">
      <c r="A189" s="1" t="s">
        <v>359</v>
      </c>
      <c r="B189" s="1" t="s">
        <v>360</v>
      </c>
      <c r="C189" s="2">
        <v>43692667400000000</v>
      </c>
      <c r="D189" s="2">
        <v>29260106600000000</v>
      </c>
      <c r="E189" s="2">
        <v>6695327000000000</v>
      </c>
      <c r="F189" s="2">
        <v>21127887800000000</v>
      </c>
      <c r="G189" s="2" t="s">
        <v>10</v>
      </c>
      <c r="H189" s="2" t="s">
        <v>10</v>
      </c>
    </row>
    <row r="190" spans="1:8" ht="11.25">
      <c r="A190" s="1" t="s">
        <v>361</v>
      </c>
      <c r="B190" s="1" t="s">
        <v>362</v>
      </c>
      <c r="C190" s="2" t="s">
        <v>10</v>
      </c>
      <c r="D190" s="2">
        <v>670170100000000</v>
      </c>
      <c r="E190" s="2">
        <v>670170100000000</v>
      </c>
      <c r="F190" s="2" t="s">
        <v>10</v>
      </c>
      <c r="G190" s="2" t="s">
        <v>10</v>
      </c>
      <c r="H190" s="2" t="s">
        <v>10</v>
      </c>
    </row>
    <row r="191" spans="1:8" ht="11.25">
      <c r="A191" s="1" t="s">
        <v>363</v>
      </c>
      <c r="B191" s="1" t="s">
        <v>364</v>
      </c>
      <c r="C191" s="2" t="s">
        <v>10</v>
      </c>
      <c r="D191" s="2">
        <v>670170100000000</v>
      </c>
      <c r="E191" s="2">
        <v>670170100000000</v>
      </c>
      <c r="F191" s="2" t="s">
        <v>10</v>
      </c>
      <c r="G191" s="2" t="s">
        <v>10</v>
      </c>
      <c r="H191" s="2" t="s">
        <v>10</v>
      </c>
    </row>
    <row r="192" spans="1:8" ht="11.25">
      <c r="A192" s="1" t="s">
        <v>365</v>
      </c>
      <c r="B192" s="1" t="s">
        <v>366</v>
      </c>
      <c r="C192" s="2">
        <v>1.7139796533E+18</v>
      </c>
      <c r="D192" s="2">
        <v>1.646835592E+17</v>
      </c>
      <c r="E192" s="2">
        <v>2.105726754E+17</v>
      </c>
      <c r="F192" s="2">
        <v>1.7598687695E+18</v>
      </c>
      <c r="G192" s="2" t="s">
        <v>10</v>
      </c>
      <c r="H192" s="2" t="s">
        <v>10</v>
      </c>
    </row>
    <row r="193" spans="1:8" ht="11.25">
      <c r="A193" s="1" t="s">
        <v>367</v>
      </c>
      <c r="B193" s="1" t="s">
        <v>368</v>
      </c>
      <c r="C193" s="2">
        <v>1.7074287553E+18</v>
      </c>
      <c r="D193" s="2">
        <v>86871000000000000</v>
      </c>
      <c r="E193" s="2" t="s">
        <v>10</v>
      </c>
      <c r="F193" s="2">
        <v>1.6205577553E+18</v>
      </c>
      <c r="G193" s="2" t="s">
        <v>10</v>
      </c>
      <c r="H193" s="2" t="s">
        <v>10</v>
      </c>
    </row>
    <row r="194" spans="1:8" ht="11.25">
      <c r="A194" s="1" t="s">
        <v>369</v>
      </c>
      <c r="B194" s="1" t="s">
        <v>370</v>
      </c>
      <c r="C194" s="2">
        <v>1.7074287553E+18</v>
      </c>
      <c r="D194" s="2">
        <v>86871000000000000</v>
      </c>
      <c r="E194" s="2" t="s">
        <v>10</v>
      </c>
      <c r="F194" s="2">
        <v>1.6205577553E+18</v>
      </c>
      <c r="G194" s="2" t="s">
        <v>10</v>
      </c>
      <c r="H194" s="2" t="s">
        <v>10</v>
      </c>
    </row>
    <row r="195" spans="1:8" ht="11.25">
      <c r="A195" s="1" t="s">
        <v>371</v>
      </c>
      <c r="B195" s="1" t="s">
        <v>372</v>
      </c>
      <c r="C195" s="2" t="s">
        <v>10</v>
      </c>
      <c r="D195" s="2" t="s">
        <v>10</v>
      </c>
      <c r="E195" s="2" t="s">
        <v>10</v>
      </c>
      <c r="F195" s="2" t="s">
        <v>10</v>
      </c>
      <c r="G195" s="2" t="s">
        <v>10</v>
      </c>
      <c r="H195" s="2" t="s">
        <v>10</v>
      </c>
    </row>
    <row r="196" spans="1:8" ht="11.25">
      <c r="A196" s="1" t="s">
        <v>373</v>
      </c>
      <c r="B196" s="1" t="s">
        <v>374</v>
      </c>
      <c r="C196" s="2" t="s">
        <v>10</v>
      </c>
      <c r="D196" s="2">
        <v>67086082700000000</v>
      </c>
      <c r="E196" s="2">
        <v>2.002949005E+17</v>
      </c>
      <c r="F196" s="2">
        <v>1.332088178E+17</v>
      </c>
      <c r="G196" s="2" t="s">
        <v>10</v>
      </c>
      <c r="H196" s="2" t="s">
        <v>10</v>
      </c>
    </row>
    <row r="197" spans="1:8" ht="11.25">
      <c r="A197" s="1" t="s">
        <v>375</v>
      </c>
      <c r="B197" s="1" t="s">
        <v>354</v>
      </c>
      <c r="C197" s="2" t="s">
        <v>10</v>
      </c>
      <c r="D197" s="2">
        <v>21409173900000000</v>
      </c>
      <c r="E197" s="2">
        <v>50604036500000000</v>
      </c>
      <c r="F197" s="2">
        <v>29194862600000000</v>
      </c>
      <c r="G197" s="2" t="s">
        <v>10</v>
      </c>
      <c r="H197" s="2" t="s">
        <v>10</v>
      </c>
    </row>
    <row r="198" spans="1:8" ht="11.25">
      <c r="A198" s="1" t="s">
        <v>376</v>
      </c>
      <c r="B198" s="1" t="s">
        <v>358</v>
      </c>
      <c r="C198" s="2" t="s">
        <v>10</v>
      </c>
      <c r="D198" s="2">
        <v>10284115100000000</v>
      </c>
      <c r="E198" s="2">
        <v>32167228100000000</v>
      </c>
      <c r="F198" s="2">
        <v>21883113000000000</v>
      </c>
      <c r="G198" s="2" t="s">
        <v>10</v>
      </c>
      <c r="H198" s="2" t="s">
        <v>10</v>
      </c>
    </row>
    <row r="199" spans="1:8" ht="11.25">
      <c r="A199" s="1" t="s">
        <v>377</v>
      </c>
      <c r="B199" s="1" t="s">
        <v>356</v>
      </c>
      <c r="C199" s="2" t="s">
        <v>10</v>
      </c>
      <c r="D199" s="2">
        <v>11209588400000000</v>
      </c>
      <c r="E199" s="2">
        <v>33709488100000000</v>
      </c>
      <c r="F199" s="2">
        <v>22499899700000000</v>
      </c>
      <c r="G199" s="2" t="s">
        <v>10</v>
      </c>
      <c r="H199" s="2" t="s">
        <v>10</v>
      </c>
    </row>
    <row r="200" spans="1:8" ht="11.25">
      <c r="A200" s="1" t="s">
        <v>378</v>
      </c>
      <c r="B200" s="1" t="s">
        <v>360</v>
      </c>
      <c r="C200" s="2" t="s">
        <v>10</v>
      </c>
      <c r="D200" s="2">
        <v>22215823000000000</v>
      </c>
      <c r="E200" s="2">
        <v>37879653700000000</v>
      </c>
      <c r="F200" s="2">
        <v>15663830700000000</v>
      </c>
      <c r="G200" s="2" t="s">
        <v>10</v>
      </c>
      <c r="H200" s="2" t="s">
        <v>10</v>
      </c>
    </row>
    <row r="201" spans="1:8" ht="11.25">
      <c r="A201" s="1" t="s">
        <v>379</v>
      </c>
      <c r="B201" s="1" t="s">
        <v>380</v>
      </c>
      <c r="C201" s="2" t="s">
        <v>10</v>
      </c>
      <c r="D201" s="2">
        <v>1967382300000000</v>
      </c>
      <c r="E201" s="2">
        <v>45934494100000000</v>
      </c>
      <c r="F201" s="2">
        <v>43967111800000000</v>
      </c>
      <c r="G201" s="2" t="s">
        <v>10</v>
      </c>
      <c r="H201" s="2" t="s">
        <v>10</v>
      </c>
    </row>
    <row r="202" spans="1:8" ht="11.25">
      <c r="A202" s="1" t="s">
        <v>381</v>
      </c>
      <c r="B202" s="1" t="s">
        <v>382</v>
      </c>
      <c r="C202" s="2" t="s">
        <v>10</v>
      </c>
      <c r="D202" s="2">
        <v>761570100000000</v>
      </c>
      <c r="E202" s="2">
        <v>761570100000000</v>
      </c>
      <c r="F202" s="2" t="s">
        <v>10</v>
      </c>
      <c r="G202" s="2" t="s">
        <v>10</v>
      </c>
      <c r="H202" s="2" t="s">
        <v>10</v>
      </c>
    </row>
    <row r="203" spans="1:8" ht="11.25">
      <c r="A203" s="1" t="s">
        <v>383</v>
      </c>
      <c r="B203" s="1" t="s">
        <v>384</v>
      </c>
      <c r="C203" s="2">
        <v>28156561100000000</v>
      </c>
      <c r="D203" s="2">
        <v>761570100000000</v>
      </c>
      <c r="E203" s="2" t="s">
        <v>10</v>
      </c>
      <c r="F203" s="2">
        <v>27394991000000000</v>
      </c>
      <c r="G203" s="2" t="s">
        <v>10</v>
      </c>
      <c r="H203" s="2" t="s">
        <v>10</v>
      </c>
    </row>
    <row r="204" spans="1:8" ht="11.25">
      <c r="A204" s="1" t="s">
        <v>385</v>
      </c>
      <c r="B204" s="1" t="s">
        <v>386</v>
      </c>
      <c r="C204" s="2">
        <v>-28156561100000000</v>
      </c>
      <c r="D204" s="2" t="s">
        <v>10</v>
      </c>
      <c r="E204" s="2">
        <v>761570100000000</v>
      </c>
      <c r="F204" s="2">
        <v>-27394991000000000</v>
      </c>
      <c r="G204" s="2" t="s">
        <v>10</v>
      </c>
      <c r="H204" s="2" t="s">
        <v>10</v>
      </c>
    </row>
    <row r="205" spans="1:8" ht="11.25">
      <c r="A205" s="1" t="s">
        <v>387</v>
      </c>
      <c r="B205" s="1" t="s">
        <v>388</v>
      </c>
      <c r="C205" s="2">
        <v>6550898000000000</v>
      </c>
      <c r="D205" s="2">
        <v>9964906400000000</v>
      </c>
      <c r="E205" s="2">
        <v>9516204800000000</v>
      </c>
      <c r="F205" s="2">
        <v>6102196400000000</v>
      </c>
      <c r="G205" s="2" t="s">
        <v>10</v>
      </c>
      <c r="H205" s="2" t="s">
        <v>10</v>
      </c>
    </row>
    <row r="206" spans="1:8" ht="11.25">
      <c r="A206" s="1" t="s">
        <v>389</v>
      </c>
      <c r="B206" s="1" t="s">
        <v>262</v>
      </c>
      <c r="C206" s="2">
        <v>6550898000000000</v>
      </c>
      <c r="D206" s="2">
        <v>9964906400000000</v>
      </c>
      <c r="E206" s="2">
        <v>9516204800000000</v>
      </c>
      <c r="F206" s="2">
        <v>6102196400000000</v>
      </c>
      <c r="G206" s="2" t="s">
        <v>10</v>
      </c>
      <c r="H206" s="2" t="s">
        <v>10</v>
      </c>
    </row>
    <row r="207" spans="1:8" ht="11.25">
      <c r="A207" s="1" t="s">
        <v>390</v>
      </c>
      <c r="B207" s="1" t="s">
        <v>391</v>
      </c>
      <c r="C207" s="2">
        <v>7.08091199797E+17</v>
      </c>
      <c r="D207" s="2">
        <v>1.6364657871115E+19</v>
      </c>
      <c r="E207" s="2">
        <v>1.6662691273937E+19</v>
      </c>
      <c r="F207" s="2">
        <v>1.006124602619E+18</v>
      </c>
      <c r="G207" s="2" t="s">
        <v>10</v>
      </c>
      <c r="H207" s="2" t="s">
        <v>10</v>
      </c>
    </row>
    <row r="208" spans="1:8" ht="11.25">
      <c r="A208" s="1" t="s">
        <v>392</v>
      </c>
      <c r="B208" s="1" t="s">
        <v>393</v>
      </c>
      <c r="C208" s="2">
        <v>7.08091199797E+17</v>
      </c>
      <c r="D208" s="2">
        <v>1.6364657871115E+19</v>
      </c>
      <c r="E208" s="2">
        <v>1.6662691273937E+19</v>
      </c>
      <c r="F208" s="2">
        <v>1.006124602619E+18</v>
      </c>
      <c r="G208" s="2" t="s">
        <v>10</v>
      </c>
      <c r="H208" s="2" t="s">
        <v>10</v>
      </c>
    </row>
    <row r="209" spans="1:8" ht="11.25">
      <c r="A209" s="1" t="s">
        <v>394</v>
      </c>
      <c r="B209" s="1" t="s">
        <v>395</v>
      </c>
      <c r="C209" s="2">
        <v>7.08091199797E+17</v>
      </c>
      <c r="D209" s="2">
        <v>1.6364657871115E+19</v>
      </c>
      <c r="E209" s="2">
        <v>1.6662691273937E+19</v>
      </c>
      <c r="F209" s="2">
        <v>1.006124602619E+18</v>
      </c>
      <c r="G209" s="2" t="s">
        <v>10</v>
      </c>
      <c r="H209" s="2" t="s">
        <v>10</v>
      </c>
    </row>
    <row r="210" spans="1:8" ht="11.25">
      <c r="A210" s="1" t="s">
        <v>396</v>
      </c>
      <c r="B210" s="1" t="s">
        <v>397</v>
      </c>
      <c r="C210" s="2">
        <v>1.04822282135002E+20</v>
      </c>
      <c r="D210" s="2">
        <v>8.6306168547389E+19</v>
      </c>
      <c r="E210" s="2">
        <v>8.6238593919889E+19</v>
      </c>
      <c r="F210" s="2">
        <v>1.04754707507502E+20</v>
      </c>
      <c r="G210" s="2" t="s">
        <v>10</v>
      </c>
      <c r="H210" s="2" t="s">
        <v>10</v>
      </c>
    </row>
    <row r="211" spans="1:8" ht="11.25">
      <c r="A211" s="1" t="s">
        <v>398</v>
      </c>
      <c r="B211" s="1" t="s">
        <v>399</v>
      </c>
      <c r="C211" s="2">
        <v>1.04822282135002E+20</v>
      </c>
      <c r="D211" s="2">
        <v>8.6306168547389E+19</v>
      </c>
      <c r="E211" s="2">
        <v>8.6238593919889E+19</v>
      </c>
      <c r="F211" s="2">
        <v>1.04754707507502E+20</v>
      </c>
      <c r="G211" s="2" t="s">
        <v>10</v>
      </c>
      <c r="H211" s="2" t="s">
        <v>10</v>
      </c>
    </row>
    <row r="212" spans="1:8" ht="11.25">
      <c r="A212" s="1" t="s">
        <v>400</v>
      </c>
      <c r="B212" s="1" t="s">
        <v>401</v>
      </c>
      <c r="C212" s="2">
        <v>1.24284638933381E+20</v>
      </c>
      <c r="D212" s="2">
        <v>6.6924865839984E+19</v>
      </c>
      <c r="E212" s="2">
        <v>4.0993765852219E+19</v>
      </c>
      <c r="F212" s="2">
        <v>9.83535389456168E+19</v>
      </c>
      <c r="G212" s="2" t="s">
        <v>10</v>
      </c>
      <c r="H212" s="2" t="s">
        <v>10</v>
      </c>
    </row>
    <row r="213" spans="1:8" ht="11.25">
      <c r="A213" s="1" t="s">
        <v>402</v>
      </c>
      <c r="B213" s="1" t="s">
        <v>403</v>
      </c>
      <c r="C213" s="2">
        <v>1.24284638933381E+20</v>
      </c>
      <c r="D213" s="2">
        <v>6.6924865839984E+19</v>
      </c>
      <c r="E213" s="2">
        <v>4.0993765852219E+19</v>
      </c>
      <c r="F213" s="2">
        <v>9.83535389456168E+19</v>
      </c>
      <c r="G213" s="2" t="s">
        <v>10</v>
      </c>
      <c r="H213" s="2" t="s">
        <v>10</v>
      </c>
    </row>
    <row r="214" spans="1:8" ht="11.25">
      <c r="A214" s="1" t="s">
        <v>404</v>
      </c>
      <c r="B214" s="1" t="s">
        <v>405</v>
      </c>
      <c r="C214" s="2">
        <v>-2.5907332578326E+19</v>
      </c>
      <c r="D214" s="2">
        <v>1.9003769546719E+19</v>
      </c>
      <c r="E214" s="2">
        <v>4.4911102125045E+19</v>
      </c>
      <c r="F214" s="2" t="s">
        <v>10</v>
      </c>
      <c r="G214" s="2" t="s">
        <v>10</v>
      </c>
      <c r="H214" s="2" t="s">
        <v>10</v>
      </c>
    </row>
    <row r="215" spans="1:8" ht="11.25">
      <c r="A215" s="1" t="s">
        <v>406</v>
      </c>
      <c r="B215" s="1" t="s">
        <v>407</v>
      </c>
      <c r="C215" s="2" t="s">
        <v>10</v>
      </c>
      <c r="D215" s="2" t="s">
        <v>10</v>
      </c>
      <c r="E215" s="2" t="s">
        <v>10</v>
      </c>
      <c r="F215" s="2" t="s">
        <v>10</v>
      </c>
      <c r="G215" s="2" t="s">
        <v>10</v>
      </c>
      <c r="H215" s="2" t="s">
        <v>10</v>
      </c>
    </row>
    <row r="216" spans="1:8" ht="11.25">
      <c r="A216" s="1" t="s">
        <v>408</v>
      </c>
      <c r="B216" s="1" t="s">
        <v>409</v>
      </c>
      <c r="C216" s="2">
        <v>-2.5907332578326E+19</v>
      </c>
      <c r="D216" s="2">
        <v>1.9003769546719E+19</v>
      </c>
      <c r="E216" s="2">
        <v>4.4911102125045E+19</v>
      </c>
      <c r="F216" s="2" t="s">
        <v>10</v>
      </c>
      <c r="G216" s="2" t="s">
        <v>10</v>
      </c>
      <c r="H216" s="2" t="s">
        <v>10</v>
      </c>
    </row>
    <row r="217" spans="1:8" ht="11.25">
      <c r="A217" s="1" t="s">
        <v>410</v>
      </c>
      <c r="B217" s="1" t="s">
        <v>411</v>
      </c>
      <c r="C217" s="2">
        <v>5.067645298966E+18</v>
      </c>
      <c r="D217" s="2" t="s">
        <v>10</v>
      </c>
      <c r="E217" s="2" t="s">
        <v>10</v>
      </c>
      <c r="F217" s="2">
        <v>5.067645298966E+18</v>
      </c>
      <c r="G217" s="2" t="s">
        <v>10</v>
      </c>
      <c r="H217" s="2" t="s">
        <v>10</v>
      </c>
    </row>
    <row r="218" spans="1:8" ht="11.25">
      <c r="A218" s="1" t="s">
        <v>412</v>
      </c>
      <c r="B218" s="1" t="s">
        <v>229</v>
      </c>
      <c r="C218" s="2">
        <v>2.2169308E+18</v>
      </c>
      <c r="D218" s="2" t="s">
        <v>10</v>
      </c>
      <c r="E218" s="2" t="s">
        <v>10</v>
      </c>
      <c r="F218" s="2">
        <v>2.2169308E+18</v>
      </c>
      <c r="G218" s="2" t="s">
        <v>10</v>
      </c>
      <c r="H218" s="2" t="s">
        <v>10</v>
      </c>
    </row>
    <row r="219" spans="1:8" ht="11.25">
      <c r="A219" s="1" t="s">
        <v>413</v>
      </c>
      <c r="B219" s="1" t="s">
        <v>104</v>
      </c>
      <c r="C219" s="2">
        <v>2.40218773533E+17</v>
      </c>
      <c r="D219" s="2" t="s">
        <v>10</v>
      </c>
      <c r="E219" s="2" t="s">
        <v>10</v>
      </c>
      <c r="F219" s="2">
        <v>2.40218773533E+17</v>
      </c>
      <c r="G219" s="2" t="s">
        <v>10</v>
      </c>
      <c r="H219" s="2" t="s">
        <v>10</v>
      </c>
    </row>
    <row r="220" spans="1:8" ht="11.25">
      <c r="A220" s="1" t="s">
        <v>414</v>
      </c>
      <c r="B220" s="1" t="s">
        <v>415</v>
      </c>
      <c r="C220" s="2" t="s">
        <v>10</v>
      </c>
      <c r="D220" s="2" t="s">
        <v>10</v>
      </c>
      <c r="E220" s="2" t="s">
        <v>10</v>
      </c>
      <c r="F220" s="2" t="s">
        <v>10</v>
      </c>
      <c r="G220" s="2" t="s">
        <v>10</v>
      </c>
      <c r="H220" s="2" t="s">
        <v>10</v>
      </c>
    </row>
    <row r="221" spans="1:8" ht="11.25">
      <c r="A221" s="1" t="s">
        <v>416</v>
      </c>
      <c r="B221" s="1" t="s">
        <v>233</v>
      </c>
      <c r="C221" s="2">
        <v>2.610495725433E+18</v>
      </c>
      <c r="D221" s="2" t="s">
        <v>10</v>
      </c>
      <c r="E221" s="2" t="s">
        <v>10</v>
      </c>
      <c r="F221" s="2">
        <v>2.610495725433E+18</v>
      </c>
      <c r="G221" s="2" t="s">
        <v>10</v>
      </c>
      <c r="H221" s="2" t="s">
        <v>10</v>
      </c>
    </row>
    <row r="222" spans="1:8" ht="11.25">
      <c r="A222" s="1" t="s">
        <v>417</v>
      </c>
      <c r="B222" s="1" t="s">
        <v>418</v>
      </c>
      <c r="C222" s="2">
        <v>2.08867640668E+17</v>
      </c>
      <c r="D222" s="2" t="s">
        <v>10</v>
      </c>
      <c r="E222" s="2">
        <v>591000000000000</v>
      </c>
      <c r="F222" s="2">
        <v>2.09458640668E+17</v>
      </c>
      <c r="G222" s="2" t="s">
        <v>10</v>
      </c>
      <c r="H222" s="2" t="s">
        <v>10</v>
      </c>
    </row>
    <row r="223" spans="1:8" ht="11.25">
      <c r="A223" s="1" t="s">
        <v>419</v>
      </c>
      <c r="B223" s="1" t="s">
        <v>420</v>
      </c>
      <c r="C223" s="2">
        <v>2.08867640668E+17</v>
      </c>
      <c r="D223" s="2" t="s">
        <v>10</v>
      </c>
      <c r="E223" s="2">
        <v>591000000000000</v>
      </c>
      <c r="F223" s="2">
        <v>2.09458640668E+17</v>
      </c>
      <c r="G223" s="2" t="s">
        <v>10</v>
      </c>
      <c r="H223" s="2" t="s">
        <v>10</v>
      </c>
    </row>
    <row r="224" spans="1:8" ht="11.25">
      <c r="A224" s="1" t="s">
        <v>421</v>
      </c>
      <c r="B224" s="1" t="s">
        <v>422</v>
      </c>
      <c r="C224" s="2">
        <v>1.501597782938E+18</v>
      </c>
      <c r="D224" s="2">
        <v>3.09571162486E+17</v>
      </c>
      <c r="E224" s="2" t="s">
        <v>10</v>
      </c>
      <c r="F224" s="2">
        <v>1.192026620452E+18</v>
      </c>
      <c r="G224" s="2" t="s">
        <v>10</v>
      </c>
      <c r="H224" s="2" t="s">
        <v>10</v>
      </c>
    </row>
    <row r="225" spans="1:8" ht="11.25">
      <c r="A225" s="1" t="s">
        <v>423</v>
      </c>
      <c r="B225" s="1" t="s">
        <v>424</v>
      </c>
      <c r="C225" s="2">
        <v>3.09571162486E+17</v>
      </c>
      <c r="D225" s="2">
        <v>3.09571162486E+17</v>
      </c>
      <c r="E225" s="2" t="s">
        <v>10</v>
      </c>
      <c r="F225" s="2" t="s">
        <v>10</v>
      </c>
      <c r="G225" s="2" t="s">
        <v>10</v>
      </c>
      <c r="H225" s="2" t="s">
        <v>10</v>
      </c>
    </row>
    <row r="226" spans="1:8" ht="11.25">
      <c r="A226" s="1" t="s">
        <v>425</v>
      </c>
      <c r="B226" s="1" t="s">
        <v>426</v>
      </c>
      <c r="C226" s="2">
        <v>1.113707199952E+18</v>
      </c>
      <c r="D226" s="2" t="s">
        <v>10</v>
      </c>
      <c r="E226" s="2" t="s">
        <v>10</v>
      </c>
      <c r="F226" s="2">
        <v>1.113707199952E+18</v>
      </c>
      <c r="G226" s="2" t="s">
        <v>10</v>
      </c>
      <c r="H226" s="2" t="s">
        <v>10</v>
      </c>
    </row>
    <row r="227" spans="1:8" ht="11.25">
      <c r="A227" s="1" t="s">
        <v>427</v>
      </c>
      <c r="B227" s="1" t="s">
        <v>428</v>
      </c>
      <c r="C227" s="2">
        <v>78319420500000000</v>
      </c>
      <c r="D227" s="2" t="s">
        <v>10</v>
      </c>
      <c r="E227" s="2" t="s">
        <v>10</v>
      </c>
      <c r="F227" s="2">
        <v>78319420500000000</v>
      </c>
      <c r="G227" s="2" t="s">
        <v>10</v>
      </c>
      <c r="H227" s="2" t="s">
        <v>10</v>
      </c>
    </row>
    <row r="228" spans="1:8" ht="22.5">
      <c r="A228" s="1" t="s">
        <v>429</v>
      </c>
      <c r="B228" s="1" t="s">
        <v>430</v>
      </c>
      <c r="C228" s="2">
        <v>-3.33134942625E+17</v>
      </c>
      <c r="D228" s="2">
        <v>67961998200000000</v>
      </c>
      <c r="E228" s="2">
        <v>3.33134942625E+17</v>
      </c>
      <c r="F228" s="2">
        <v>-67961998200000000</v>
      </c>
      <c r="G228" s="2" t="s">
        <v>10</v>
      </c>
      <c r="H228" s="2" t="s">
        <v>10</v>
      </c>
    </row>
    <row r="229" spans="1:8" ht="11.25">
      <c r="A229" s="1" t="s">
        <v>431</v>
      </c>
      <c r="B229" s="1" t="s">
        <v>432</v>
      </c>
      <c r="C229" s="2">
        <v>-2.14123669025E+17</v>
      </c>
      <c r="D229" s="2">
        <v>37219226400000000</v>
      </c>
      <c r="E229" s="2">
        <v>2.14123669025E+17</v>
      </c>
      <c r="F229" s="2">
        <v>-37219226400000000</v>
      </c>
      <c r="G229" s="2" t="s">
        <v>10</v>
      </c>
      <c r="H229" s="2" t="s">
        <v>10</v>
      </c>
    </row>
    <row r="230" spans="1:8" ht="11.25">
      <c r="A230" s="1" t="s">
        <v>433</v>
      </c>
      <c r="B230" s="1" t="s">
        <v>434</v>
      </c>
      <c r="C230" s="2">
        <v>-1.190112736E+17</v>
      </c>
      <c r="D230" s="2">
        <v>30742771800000000</v>
      </c>
      <c r="E230" s="2">
        <v>1.190112736E+17</v>
      </c>
      <c r="F230" s="2">
        <v>-30742771800000000</v>
      </c>
      <c r="G230" s="2" t="s">
        <v>10</v>
      </c>
      <c r="H230" s="2" t="s">
        <v>10</v>
      </c>
    </row>
    <row r="231" spans="1:8" ht="11.25">
      <c r="A231" s="1" t="s">
        <v>435</v>
      </c>
      <c r="B231" s="1" t="s">
        <v>436</v>
      </c>
      <c r="C231" s="2" t="s">
        <v>10</v>
      </c>
      <c r="D231" s="2">
        <v>9.67126371103E+17</v>
      </c>
      <c r="E231" s="2">
        <v>5.08681497163109E+20</v>
      </c>
      <c r="F231" s="2">
        <v>5.07714370792006E+20</v>
      </c>
      <c r="G231" s="2" t="s">
        <v>10</v>
      </c>
      <c r="H231" s="2" t="s">
        <v>10</v>
      </c>
    </row>
    <row r="232" spans="1:8" ht="11.25">
      <c r="A232" s="1" t="s">
        <v>437</v>
      </c>
      <c r="B232" s="1" t="s">
        <v>438</v>
      </c>
      <c r="C232" s="2" t="s">
        <v>10</v>
      </c>
      <c r="D232" s="2">
        <v>4.283477061E+17</v>
      </c>
      <c r="E232" s="2">
        <v>5.470274618989E+18</v>
      </c>
      <c r="F232" s="2">
        <v>5.041926912889E+18</v>
      </c>
      <c r="G232" s="2" t="s">
        <v>10</v>
      </c>
      <c r="H232" s="2" t="s">
        <v>10</v>
      </c>
    </row>
    <row r="233" spans="1:8" ht="11.25">
      <c r="A233" s="1" t="s">
        <v>439</v>
      </c>
      <c r="B233" s="1" t="s">
        <v>440</v>
      </c>
      <c r="C233" s="2" t="s">
        <v>10</v>
      </c>
      <c r="D233" s="2">
        <v>3.663813521E+17</v>
      </c>
      <c r="E233" s="2">
        <v>1.963972768111E+18</v>
      </c>
      <c r="F233" s="2">
        <v>1.597591416011E+18</v>
      </c>
      <c r="G233" s="2" t="s">
        <v>10</v>
      </c>
      <c r="H233" s="2" t="s">
        <v>10</v>
      </c>
    </row>
    <row r="234" spans="1:8" ht="11.25">
      <c r="A234" s="1" t="s">
        <v>441</v>
      </c>
      <c r="B234" s="1" t="s">
        <v>36</v>
      </c>
      <c r="C234" s="2" t="s">
        <v>10</v>
      </c>
      <c r="D234" s="2">
        <v>15230400000000</v>
      </c>
      <c r="E234" s="2">
        <v>2.295788555E+17</v>
      </c>
      <c r="F234" s="2">
        <v>2.295636251E+17</v>
      </c>
      <c r="G234" s="2" t="s">
        <v>10</v>
      </c>
      <c r="H234" s="2" t="s">
        <v>10</v>
      </c>
    </row>
    <row r="235" spans="1:8" ht="11.25">
      <c r="A235" s="1" t="s">
        <v>442</v>
      </c>
      <c r="B235" s="1" t="s">
        <v>40</v>
      </c>
      <c r="C235" s="2" t="s">
        <v>10</v>
      </c>
      <c r="D235" s="2">
        <v>3.663661217E+17</v>
      </c>
      <c r="E235" s="2">
        <v>1.734393912611E+18</v>
      </c>
      <c r="F235" s="2">
        <v>1.368027790911E+18</v>
      </c>
      <c r="G235" s="2" t="s">
        <v>10</v>
      </c>
      <c r="H235" s="2" t="s">
        <v>10</v>
      </c>
    </row>
    <row r="236" spans="1:8" ht="11.25">
      <c r="A236" s="1" t="s">
        <v>443</v>
      </c>
      <c r="B236" s="1" t="s">
        <v>444</v>
      </c>
      <c r="C236" s="2" t="s">
        <v>10</v>
      </c>
      <c r="D236" s="2">
        <v>51124747000000000</v>
      </c>
      <c r="E236" s="2">
        <v>3.498301850878E+18</v>
      </c>
      <c r="F236" s="2">
        <v>3.447177103878E+18</v>
      </c>
      <c r="G236" s="2" t="s">
        <v>10</v>
      </c>
      <c r="H236" s="2" t="s">
        <v>10</v>
      </c>
    </row>
    <row r="237" spans="1:8" ht="11.25">
      <c r="A237" s="1" t="s">
        <v>445</v>
      </c>
      <c r="B237" s="1" t="s">
        <v>446</v>
      </c>
      <c r="C237" s="2" t="s">
        <v>10</v>
      </c>
      <c r="D237" s="2">
        <v>51124747000000000</v>
      </c>
      <c r="E237" s="2">
        <v>3.498301850878E+18</v>
      </c>
      <c r="F237" s="2">
        <v>3.447177103878E+18</v>
      </c>
      <c r="G237" s="2" t="s">
        <v>10</v>
      </c>
      <c r="H237" s="2" t="s">
        <v>10</v>
      </c>
    </row>
    <row r="238" spans="1:8" ht="11.25">
      <c r="A238" s="1" t="s">
        <v>447</v>
      </c>
      <c r="B238" s="1" t="s">
        <v>448</v>
      </c>
      <c r="C238" s="2" t="s">
        <v>10</v>
      </c>
      <c r="D238" s="2">
        <v>10841607000000000</v>
      </c>
      <c r="E238" s="2">
        <v>8000000000000000</v>
      </c>
      <c r="F238" s="2">
        <v>-2841607000000000</v>
      </c>
      <c r="G238" s="2" t="s">
        <v>10</v>
      </c>
      <c r="H238" s="2" t="s">
        <v>10</v>
      </c>
    </row>
    <row r="239" spans="1:8" ht="11.25">
      <c r="A239" s="1" t="s">
        <v>449</v>
      </c>
      <c r="B239" s="1" t="s">
        <v>450</v>
      </c>
      <c r="C239" s="2" t="s">
        <v>10</v>
      </c>
      <c r="D239" s="2">
        <v>565680000000000</v>
      </c>
      <c r="E239" s="2" t="s">
        <v>10</v>
      </c>
      <c r="F239" s="2">
        <v>-565680000000000</v>
      </c>
      <c r="G239" s="2" t="s">
        <v>10</v>
      </c>
      <c r="H239" s="2" t="s">
        <v>10</v>
      </c>
    </row>
    <row r="240" spans="1:8" ht="11.25">
      <c r="A240" s="1" t="s">
        <v>451</v>
      </c>
      <c r="B240" s="1" t="s">
        <v>452</v>
      </c>
      <c r="C240" s="2" t="s">
        <v>10</v>
      </c>
      <c r="D240" s="2">
        <v>10275927000000000</v>
      </c>
      <c r="E240" s="2">
        <v>8000000000000000</v>
      </c>
      <c r="F240" s="2">
        <v>-2275927000000000</v>
      </c>
      <c r="G240" s="2" t="s">
        <v>10</v>
      </c>
      <c r="H240" s="2" t="s">
        <v>10</v>
      </c>
    </row>
    <row r="241" spans="1:8" ht="11.25">
      <c r="A241" s="1" t="s">
        <v>453</v>
      </c>
      <c r="B241" s="1" t="s">
        <v>454</v>
      </c>
      <c r="C241" s="2" t="s">
        <v>10</v>
      </c>
      <c r="D241" s="2">
        <v>4.027637051E+17</v>
      </c>
      <c r="E241" s="2">
        <v>5.00671392062708E+20</v>
      </c>
      <c r="F241" s="2">
        <v>5.00268628357608E+20</v>
      </c>
      <c r="G241" s="2" t="s">
        <v>10</v>
      </c>
      <c r="H241" s="2" t="s">
        <v>10</v>
      </c>
    </row>
    <row r="242" spans="1:8" ht="11.25">
      <c r="A242" s="1" t="s">
        <v>455</v>
      </c>
      <c r="B242" s="1" t="s">
        <v>456</v>
      </c>
      <c r="C242" s="2" t="s">
        <v>10</v>
      </c>
      <c r="D242" s="2">
        <v>4.027637051E+17</v>
      </c>
      <c r="E242" s="2">
        <v>5.00373334064208E+20</v>
      </c>
      <c r="F242" s="2">
        <v>4.99970570359108E+20</v>
      </c>
      <c r="G242" s="2" t="s">
        <v>10</v>
      </c>
      <c r="H242" s="2" t="s">
        <v>10</v>
      </c>
    </row>
    <row r="243" spans="1:8" ht="11.25">
      <c r="A243" s="1" t="s">
        <v>457</v>
      </c>
      <c r="B243" s="1" t="s">
        <v>458</v>
      </c>
      <c r="C243" s="2" t="s">
        <v>10</v>
      </c>
      <c r="D243" s="2">
        <v>2.479582605E+17</v>
      </c>
      <c r="E243" s="2">
        <v>4.90696248251438E+20</v>
      </c>
      <c r="F243" s="2">
        <v>4.90448289990938E+20</v>
      </c>
      <c r="G243" s="2" t="s">
        <v>10</v>
      </c>
      <c r="H243" s="2" t="s">
        <v>10</v>
      </c>
    </row>
    <row r="244" spans="1:8" ht="11.25">
      <c r="A244" s="1" t="s">
        <v>459</v>
      </c>
      <c r="B244" s="1" t="s">
        <v>460</v>
      </c>
      <c r="C244" s="2" t="s">
        <v>10</v>
      </c>
      <c r="D244" s="2">
        <v>1.548054446E+17</v>
      </c>
      <c r="E244" s="2">
        <v>9.67708581277E+18</v>
      </c>
      <c r="F244" s="2">
        <v>9.52228036817E+18</v>
      </c>
      <c r="G244" s="2" t="s">
        <v>10</v>
      </c>
      <c r="H244" s="2" t="s">
        <v>10</v>
      </c>
    </row>
    <row r="245" spans="1:8" ht="11.25">
      <c r="A245" s="1" t="s">
        <v>461</v>
      </c>
      <c r="B245" s="1" t="s">
        <v>462</v>
      </c>
      <c r="C245" s="2" t="s">
        <v>10</v>
      </c>
      <c r="D245" s="2" t="s">
        <v>10</v>
      </c>
      <c r="E245" s="2">
        <v>44810900800000000</v>
      </c>
      <c r="F245" s="2">
        <v>44810900800000000</v>
      </c>
      <c r="G245" s="2" t="s">
        <v>10</v>
      </c>
      <c r="H245" s="2" t="s">
        <v>10</v>
      </c>
    </row>
    <row r="246" spans="1:8" ht="11.25">
      <c r="A246" s="1" t="s">
        <v>463</v>
      </c>
      <c r="B246" s="1" t="s">
        <v>464</v>
      </c>
      <c r="C246" s="2" t="s">
        <v>10</v>
      </c>
      <c r="D246" s="2" t="s">
        <v>10</v>
      </c>
      <c r="E246" s="2">
        <v>44810900800000000</v>
      </c>
      <c r="F246" s="2">
        <v>44810900800000000</v>
      </c>
      <c r="G246" s="2" t="s">
        <v>10</v>
      </c>
      <c r="H246" s="2" t="s">
        <v>10</v>
      </c>
    </row>
    <row r="247" spans="1:8" ht="11.25">
      <c r="A247" s="1" t="s">
        <v>465</v>
      </c>
      <c r="B247" s="1" t="s">
        <v>466</v>
      </c>
      <c r="C247" s="2" t="s">
        <v>10</v>
      </c>
      <c r="D247" s="2" t="s">
        <v>10</v>
      </c>
      <c r="E247" s="2">
        <v>2.532470977E+17</v>
      </c>
      <c r="F247" s="2">
        <v>2.532470977E+17</v>
      </c>
      <c r="G247" s="2" t="s">
        <v>10</v>
      </c>
      <c r="H247" s="2" t="s">
        <v>10</v>
      </c>
    </row>
    <row r="248" spans="1:8" ht="11.25">
      <c r="A248" s="1" t="s">
        <v>467</v>
      </c>
      <c r="B248" s="1" t="s">
        <v>468</v>
      </c>
      <c r="C248" s="2" t="s">
        <v>10</v>
      </c>
      <c r="D248" s="2" t="s">
        <v>10</v>
      </c>
      <c r="E248" s="2">
        <v>2.532470977E+17</v>
      </c>
      <c r="F248" s="2">
        <v>2.532470977E+17</v>
      </c>
      <c r="G248" s="2" t="s">
        <v>10</v>
      </c>
      <c r="H248" s="2" t="s">
        <v>10</v>
      </c>
    </row>
    <row r="249" spans="1:8" ht="11.25">
      <c r="A249" s="1" t="s">
        <v>469</v>
      </c>
      <c r="B249" s="1" t="s">
        <v>470</v>
      </c>
      <c r="C249" s="2" t="s">
        <v>10</v>
      </c>
      <c r="D249" s="2">
        <v>1.36014959903E+17</v>
      </c>
      <c r="E249" s="2">
        <v>2.539830481412E+18</v>
      </c>
      <c r="F249" s="2">
        <v>2.403815521509E+18</v>
      </c>
      <c r="G249" s="2" t="s">
        <v>10</v>
      </c>
      <c r="H249" s="2" t="s">
        <v>10</v>
      </c>
    </row>
    <row r="250" spans="1:8" ht="11.25">
      <c r="A250" s="1" t="s">
        <v>471</v>
      </c>
      <c r="B250" s="1" t="s">
        <v>472</v>
      </c>
      <c r="C250" s="2" t="s">
        <v>10</v>
      </c>
      <c r="D250" s="2">
        <v>45565673103000000</v>
      </c>
      <c r="E250" s="2">
        <v>1.334861707347E+18</v>
      </c>
      <c r="F250" s="2">
        <v>1.289296034244E+18</v>
      </c>
      <c r="G250" s="2" t="s">
        <v>10</v>
      </c>
      <c r="H250" s="2" t="s">
        <v>10</v>
      </c>
    </row>
    <row r="251" spans="1:8" ht="11.25">
      <c r="A251" s="1" t="s">
        <v>473</v>
      </c>
      <c r="B251" s="1" t="s">
        <v>474</v>
      </c>
      <c r="C251" s="2" t="s">
        <v>10</v>
      </c>
      <c r="D251" s="2">
        <v>2904200000000</v>
      </c>
      <c r="E251" s="2">
        <v>10823040300000000</v>
      </c>
      <c r="F251" s="2">
        <v>10820136100000000</v>
      </c>
      <c r="G251" s="2" t="s">
        <v>10</v>
      </c>
      <c r="H251" s="2" t="s">
        <v>10</v>
      </c>
    </row>
    <row r="252" spans="1:8" ht="11.25">
      <c r="A252" s="1" t="s">
        <v>475</v>
      </c>
      <c r="B252" s="1" t="s">
        <v>476</v>
      </c>
      <c r="C252" s="2" t="s">
        <v>10</v>
      </c>
      <c r="D252" s="2">
        <v>287831203000000</v>
      </c>
      <c r="E252" s="2">
        <v>2.89023588792E+17</v>
      </c>
      <c r="F252" s="2">
        <v>2.88735757589E+17</v>
      </c>
      <c r="G252" s="2" t="s">
        <v>10</v>
      </c>
      <c r="H252" s="2" t="s">
        <v>10</v>
      </c>
    </row>
    <row r="253" spans="1:8" ht="11.25">
      <c r="A253" s="1" t="s">
        <v>477</v>
      </c>
      <c r="B253" s="1" t="s">
        <v>478</v>
      </c>
      <c r="C253" s="2" t="s">
        <v>10</v>
      </c>
      <c r="D253" s="2" t="s">
        <v>10</v>
      </c>
      <c r="E253" s="2">
        <v>67036004991000000</v>
      </c>
      <c r="F253" s="2">
        <v>67036004991000000</v>
      </c>
      <c r="G253" s="2" t="s">
        <v>10</v>
      </c>
      <c r="H253" s="2" t="s">
        <v>10</v>
      </c>
    </row>
    <row r="254" spans="1:8" ht="22.5">
      <c r="A254" s="1" t="s">
        <v>479</v>
      </c>
      <c r="B254" s="1" t="s">
        <v>480</v>
      </c>
      <c r="C254" s="2" t="s">
        <v>10</v>
      </c>
      <c r="D254" s="2">
        <v>45274937700000000</v>
      </c>
      <c r="E254" s="2">
        <v>9.10289200464E+17</v>
      </c>
      <c r="F254" s="2">
        <v>8.65014262764E+17</v>
      </c>
      <c r="G254" s="2" t="s">
        <v>10</v>
      </c>
      <c r="H254" s="2" t="s">
        <v>10</v>
      </c>
    </row>
    <row r="255" spans="1:8" ht="11.25">
      <c r="A255" s="1" t="s">
        <v>481</v>
      </c>
      <c r="B255" s="1" t="s">
        <v>482</v>
      </c>
      <c r="C255" s="2" t="s">
        <v>10</v>
      </c>
      <c r="D255" s="2" t="s">
        <v>10</v>
      </c>
      <c r="E255" s="2">
        <v>57689872800000000</v>
      </c>
      <c r="F255" s="2">
        <v>57689872800000000</v>
      </c>
      <c r="G255" s="2" t="s">
        <v>10</v>
      </c>
      <c r="H255" s="2" t="s">
        <v>10</v>
      </c>
    </row>
    <row r="256" spans="1:8" ht="11.25">
      <c r="A256" s="1" t="s">
        <v>483</v>
      </c>
      <c r="B256" s="1" t="s">
        <v>484</v>
      </c>
      <c r="C256" s="2" t="s">
        <v>10</v>
      </c>
      <c r="D256" s="2" t="s">
        <v>10</v>
      </c>
      <c r="E256" s="2">
        <v>28139026000000</v>
      </c>
      <c r="F256" s="2">
        <v>28139026000000</v>
      </c>
      <c r="G256" s="2" t="s">
        <v>10</v>
      </c>
      <c r="H256" s="2" t="s">
        <v>10</v>
      </c>
    </row>
    <row r="257" spans="1:8" ht="11.25">
      <c r="A257" s="1" t="s">
        <v>485</v>
      </c>
      <c r="B257" s="1" t="s">
        <v>486</v>
      </c>
      <c r="C257" s="2" t="s">
        <v>10</v>
      </c>
      <c r="D257" s="2" t="s">
        <v>10</v>
      </c>
      <c r="E257" s="2">
        <v>584026000000</v>
      </c>
      <c r="F257" s="2">
        <v>584026000000</v>
      </c>
      <c r="G257" s="2" t="s">
        <v>10</v>
      </c>
      <c r="H257" s="2" t="s">
        <v>10</v>
      </c>
    </row>
    <row r="258" spans="1:8" ht="11.25">
      <c r="A258" s="1" t="s">
        <v>487</v>
      </c>
      <c r="B258" s="1" t="s">
        <v>488</v>
      </c>
      <c r="C258" s="2" t="s">
        <v>10</v>
      </c>
      <c r="D258" s="2" t="s">
        <v>10</v>
      </c>
      <c r="E258" s="2">
        <v>27555000000000</v>
      </c>
      <c r="F258" s="2">
        <v>27555000000000</v>
      </c>
      <c r="G258" s="2" t="s">
        <v>10</v>
      </c>
      <c r="H258" s="2" t="s">
        <v>10</v>
      </c>
    </row>
    <row r="259" spans="1:8" ht="11.25">
      <c r="A259" s="1" t="s">
        <v>489</v>
      </c>
      <c r="B259" s="1" t="s">
        <v>490</v>
      </c>
      <c r="C259" s="2" t="s">
        <v>10</v>
      </c>
      <c r="D259" s="2" t="s">
        <v>10</v>
      </c>
      <c r="E259" s="2">
        <v>14371531045000000</v>
      </c>
      <c r="F259" s="2">
        <v>14371531045000000</v>
      </c>
      <c r="G259" s="2" t="s">
        <v>10</v>
      </c>
      <c r="H259" s="2" t="s">
        <v>10</v>
      </c>
    </row>
    <row r="260" spans="1:8" ht="11.25">
      <c r="A260" s="1" t="s">
        <v>491</v>
      </c>
      <c r="B260" s="1" t="s">
        <v>492</v>
      </c>
      <c r="C260" s="2" t="s">
        <v>10</v>
      </c>
      <c r="D260" s="2" t="s">
        <v>10</v>
      </c>
      <c r="E260" s="2">
        <v>2094800000000</v>
      </c>
      <c r="F260" s="2">
        <v>2094800000000</v>
      </c>
      <c r="G260" s="2" t="s">
        <v>10</v>
      </c>
      <c r="H260" s="2" t="s">
        <v>10</v>
      </c>
    </row>
    <row r="261" spans="1:8" ht="11.25">
      <c r="A261" s="1" t="s">
        <v>493</v>
      </c>
      <c r="B261" s="1" t="s">
        <v>494</v>
      </c>
      <c r="C261" s="2" t="s">
        <v>10</v>
      </c>
      <c r="D261" s="2" t="s">
        <v>10</v>
      </c>
      <c r="E261" s="2">
        <v>14369436245000000</v>
      </c>
      <c r="F261" s="2">
        <v>14369436245000000</v>
      </c>
      <c r="G261" s="2" t="s">
        <v>10</v>
      </c>
      <c r="H261" s="2" t="s">
        <v>10</v>
      </c>
    </row>
    <row r="262" spans="1:8" ht="11.25">
      <c r="A262" s="1" t="s">
        <v>495</v>
      </c>
      <c r="B262" s="1" t="s">
        <v>496</v>
      </c>
      <c r="C262" s="2" t="s">
        <v>10</v>
      </c>
      <c r="D262" s="2" t="s">
        <v>10</v>
      </c>
      <c r="E262" s="2">
        <v>1000000000000</v>
      </c>
      <c r="F262" s="2">
        <v>1000000000000</v>
      </c>
      <c r="G262" s="2" t="s">
        <v>10</v>
      </c>
      <c r="H262" s="2" t="s">
        <v>10</v>
      </c>
    </row>
    <row r="263" spans="1:8" ht="11.25">
      <c r="A263" s="1" t="s">
        <v>497</v>
      </c>
      <c r="B263" s="1" t="s">
        <v>498</v>
      </c>
      <c r="C263" s="2" t="s">
        <v>10</v>
      </c>
      <c r="D263" s="2" t="s">
        <v>10</v>
      </c>
      <c r="E263" s="2">
        <v>1000000000000</v>
      </c>
      <c r="F263" s="2">
        <v>1000000000000</v>
      </c>
      <c r="G263" s="2" t="s">
        <v>10</v>
      </c>
      <c r="H263" s="2" t="s">
        <v>10</v>
      </c>
    </row>
    <row r="264" spans="1:8" ht="11.25">
      <c r="A264" s="1" t="s">
        <v>499</v>
      </c>
      <c r="B264" s="1" t="s">
        <v>500</v>
      </c>
      <c r="C264" s="2" t="s">
        <v>10</v>
      </c>
      <c r="D264" s="2">
        <v>90449286800000000</v>
      </c>
      <c r="E264" s="2">
        <v>1.190568103994E+18</v>
      </c>
      <c r="F264" s="2">
        <v>1.100118817194E+18</v>
      </c>
      <c r="G264" s="2" t="s">
        <v>10</v>
      </c>
      <c r="H264" s="2" t="s">
        <v>10</v>
      </c>
    </row>
    <row r="265" spans="1:8" ht="11.25">
      <c r="A265" s="1" t="s">
        <v>501</v>
      </c>
      <c r="B265" s="1" t="s">
        <v>502</v>
      </c>
      <c r="C265" s="2" t="s">
        <v>10</v>
      </c>
      <c r="D265" s="2">
        <v>15375123700000000</v>
      </c>
      <c r="E265" s="2">
        <v>1.190568103994E+18</v>
      </c>
      <c r="F265" s="2">
        <v>1.175192980294E+18</v>
      </c>
      <c r="G265" s="2" t="s">
        <v>10</v>
      </c>
      <c r="H265" s="2" t="s">
        <v>10</v>
      </c>
    </row>
    <row r="266" spans="1:8" ht="11.25">
      <c r="A266" s="1" t="s">
        <v>503</v>
      </c>
      <c r="B266" s="1" t="s">
        <v>504</v>
      </c>
      <c r="C266" s="2" t="s">
        <v>10</v>
      </c>
      <c r="D266" s="2">
        <v>2193199600000000</v>
      </c>
      <c r="E266" s="2" t="s">
        <v>10</v>
      </c>
      <c r="F266" s="2">
        <v>-2193199600000000</v>
      </c>
      <c r="G266" s="2" t="s">
        <v>10</v>
      </c>
      <c r="H266" s="2" t="s">
        <v>10</v>
      </c>
    </row>
    <row r="267" spans="1:8" ht="11.25">
      <c r="A267" s="1" t="s">
        <v>505</v>
      </c>
      <c r="B267" s="1" t="s">
        <v>506</v>
      </c>
      <c r="C267" s="2" t="s">
        <v>10</v>
      </c>
      <c r="D267" s="2">
        <v>72880963500000000</v>
      </c>
      <c r="E267" s="2" t="s">
        <v>10</v>
      </c>
      <c r="F267" s="2">
        <v>-72880963500000000</v>
      </c>
      <c r="G267" s="2" t="s">
        <v>10</v>
      </c>
      <c r="H267" s="2" t="s">
        <v>10</v>
      </c>
    </row>
    <row r="268" spans="1:8" ht="11.25">
      <c r="A268" s="1" t="s">
        <v>507</v>
      </c>
      <c r="B268" s="1" t="s">
        <v>508</v>
      </c>
      <c r="C268" s="2" t="s">
        <v>10</v>
      </c>
      <c r="D268" s="2">
        <v>6.07857997470874E+20</v>
      </c>
      <c r="E268" s="2">
        <v>1.18283421459343E+20</v>
      </c>
      <c r="F268" s="2">
        <v>4.89574576011531E+20</v>
      </c>
      <c r="G268" s="2" t="s">
        <v>10</v>
      </c>
      <c r="H268" s="2" t="s">
        <v>10</v>
      </c>
    </row>
    <row r="269" spans="1:8" ht="11.25">
      <c r="A269" s="1" t="s">
        <v>509</v>
      </c>
      <c r="B269" s="1" t="s">
        <v>510</v>
      </c>
      <c r="C269" s="2" t="s">
        <v>10</v>
      </c>
      <c r="D269" s="2">
        <v>1.281233985985E+18</v>
      </c>
      <c r="E269" s="2">
        <v>1.49235676458E+17</v>
      </c>
      <c r="F269" s="2">
        <v>1.131998309527E+18</v>
      </c>
      <c r="G269" s="2" t="s">
        <v>10</v>
      </c>
      <c r="H269" s="2" t="s">
        <v>10</v>
      </c>
    </row>
    <row r="270" spans="1:8" ht="11.25">
      <c r="A270" s="1" t="s">
        <v>511</v>
      </c>
      <c r="B270" s="1" t="s">
        <v>512</v>
      </c>
      <c r="C270" s="2" t="s">
        <v>10</v>
      </c>
      <c r="D270" s="2">
        <v>1.0185686E+18</v>
      </c>
      <c r="E270" s="2">
        <v>1.256405882E+17</v>
      </c>
      <c r="F270" s="2">
        <v>8.929280118E+17</v>
      </c>
      <c r="G270" s="2" t="s">
        <v>10</v>
      </c>
      <c r="H270" s="2" t="s">
        <v>10</v>
      </c>
    </row>
    <row r="271" spans="1:8" ht="11.25">
      <c r="A271" s="1" t="s">
        <v>513</v>
      </c>
      <c r="B271" s="1" t="s">
        <v>514</v>
      </c>
      <c r="C271" s="2" t="s">
        <v>10</v>
      </c>
      <c r="D271" s="2">
        <v>4.14755216E+17</v>
      </c>
      <c r="E271" s="2">
        <v>10032495000000000</v>
      </c>
      <c r="F271" s="2">
        <v>4.04722721E+17</v>
      </c>
      <c r="G271" s="2" t="s">
        <v>10</v>
      </c>
      <c r="H271" s="2" t="s">
        <v>10</v>
      </c>
    </row>
    <row r="272" spans="1:8" ht="11.25">
      <c r="A272" s="1" t="s">
        <v>515</v>
      </c>
      <c r="B272" s="1" t="s">
        <v>516</v>
      </c>
      <c r="C272" s="2" t="s">
        <v>10</v>
      </c>
      <c r="D272" s="2">
        <v>2820659100000000</v>
      </c>
      <c r="E272" s="2" t="s">
        <v>10</v>
      </c>
      <c r="F272" s="2">
        <v>2820659100000000</v>
      </c>
      <c r="G272" s="2" t="s">
        <v>10</v>
      </c>
      <c r="H272" s="2" t="s">
        <v>10</v>
      </c>
    </row>
    <row r="273" spans="1:8" ht="11.25">
      <c r="A273" s="1" t="s">
        <v>517</v>
      </c>
      <c r="B273" s="1" t="s">
        <v>518</v>
      </c>
      <c r="C273" s="2" t="s">
        <v>10</v>
      </c>
      <c r="D273" s="2">
        <v>4321475500000000</v>
      </c>
      <c r="E273" s="2" t="s">
        <v>10</v>
      </c>
      <c r="F273" s="2">
        <v>4321475500000000</v>
      </c>
      <c r="G273" s="2" t="s">
        <v>10</v>
      </c>
      <c r="H273" s="2" t="s">
        <v>10</v>
      </c>
    </row>
    <row r="274" spans="1:8" ht="11.25">
      <c r="A274" s="1" t="s">
        <v>519</v>
      </c>
      <c r="B274" s="1" t="s">
        <v>520</v>
      </c>
      <c r="C274" s="2" t="s">
        <v>10</v>
      </c>
      <c r="D274" s="2">
        <v>99421303700000000</v>
      </c>
      <c r="E274" s="2">
        <v>46565315500000000</v>
      </c>
      <c r="F274" s="2">
        <v>52855988200000000</v>
      </c>
      <c r="G274" s="2" t="s">
        <v>10</v>
      </c>
      <c r="H274" s="2" t="s">
        <v>10</v>
      </c>
    </row>
    <row r="275" spans="1:8" ht="11.25">
      <c r="A275" s="1" t="s">
        <v>521</v>
      </c>
      <c r="B275" s="1" t="s">
        <v>522</v>
      </c>
      <c r="C275" s="2" t="s">
        <v>10</v>
      </c>
      <c r="D275" s="2">
        <v>9796718400000000</v>
      </c>
      <c r="E275" s="2" t="s">
        <v>10</v>
      </c>
      <c r="F275" s="2">
        <v>9796718400000000</v>
      </c>
      <c r="G275" s="2" t="s">
        <v>10</v>
      </c>
      <c r="H275" s="2" t="s">
        <v>10</v>
      </c>
    </row>
    <row r="276" spans="1:8" ht="11.25">
      <c r="A276" s="1" t="s">
        <v>523</v>
      </c>
      <c r="B276" s="1" t="s">
        <v>289</v>
      </c>
      <c r="C276" s="2" t="s">
        <v>10</v>
      </c>
      <c r="D276" s="2">
        <v>2.021548612E+17</v>
      </c>
      <c r="E276" s="2">
        <v>51684320000000000</v>
      </c>
      <c r="F276" s="2">
        <v>1.504705412E+17</v>
      </c>
      <c r="G276" s="2" t="s">
        <v>10</v>
      </c>
      <c r="H276" s="2" t="s">
        <v>10</v>
      </c>
    </row>
    <row r="277" spans="1:8" ht="11.25">
      <c r="A277" s="1" t="s">
        <v>524</v>
      </c>
      <c r="B277" s="1" t="s">
        <v>356</v>
      </c>
      <c r="C277" s="2" t="s">
        <v>10</v>
      </c>
      <c r="D277" s="2">
        <v>22499899700000000</v>
      </c>
      <c r="E277" s="2" t="s">
        <v>10</v>
      </c>
      <c r="F277" s="2">
        <v>22499899700000000</v>
      </c>
      <c r="G277" s="2" t="s">
        <v>10</v>
      </c>
      <c r="H277" s="2" t="s">
        <v>10</v>
      </c>
    </row>
    <row r="278" spans="1:8" ht="11.25">
      <c r="A278" s="1" t="s">
        <v>525</v>
      </c>
      <c r="B278" s="1" t="s">
        <v>380</v>
      </c>
      <c r="C278" s="2" t="s">
        <v>10</v>
      </c>
      <c r="D278" s="2">
        <v>45934494100000000</v>
      </c>
      <c r="E278" s="2">
        <v>778743900000000</v>
      </c>
      <c r="F278" s="2">
        <v>45155750200000000</v>
      </c>
      <c r="G278" s="2" t="s">
        <v>10</v>
      </c>
      <c r="H278" s="2" t="s">
        <v>10</v>
      </c>
    </row>
    <row r="279" spans="1:8" ht="11.25">
      <c r="A279" s="1" t="s">
        <v>526</v>
      </c>
      <c r="B279" s="1" t="s">
        <v>354</v>
      </c>
      <c r="C279" s="2" t="s">
        <v>10</v>
      </c>
      <c r="D279" s="2">
        <v>33527494300000000</v>
      </c>
      <c r="E279" s="2" t="s">
        <v>10</v>
      </c>
      <c r="F279" s="2">
        <v>33527494300000000</v>
      </c>
      <c r="G279" s="2" t="s">
        <v>10</v>
      </c>
      <c r="H279" s="2" t="s">
        <v>10</v>
      </c>
    </row>
    <row r="280" spans="1:8" ht="11.25">
      <c r="A280" s="1" t="s">
        <v>527</v>
      </c>
      <c r="B280" s="1" t="s">
        <v>528</v>
      </c>
      <c r="C280" s="2" t="s">
        <v>10</v>
      </c>
      <c r="D280" s="2">
        <v>4007898600000000</v>
      </c>
      <c r="E280" s="2">
        <v>1240565400000000</v>
      </c>
      <c r="F280" s="2">
        <v>2767333200000000</v>
      </c>
      <c r="G280" s="2" t="s">
        <v>10</v>
      </c>
      <c r="H280" s="2" t="s">
        <v>10</v>
      </c>
    </row>
    <row r="281" spans="1:8" ht="11.25">
      <c r="A281" s="1" t="s">
        <v>529</v>
      </c>
      <c r="B281" s="1" t="s">
        <v>360</v>
      </c>
      <c r="C281" s="2" t="s">
        <v>10</v>
      </c>
      <c r="D281" s="2">
        <v>13390654000000000</v>
      </c>
      <c r="E281" s="2">
        <v>6695327000000000</v>
      </c>
      <c r="F281" s="2">
        <v>6695327000000000</v>
      </c>
      <c r="G281" s="2" t="s">
        <v>10</v>
      </c>
      <c r="H281" s="2" t="s">
        <v>10</v>
      </c>
    </row>
    <row r="282" spans="1:8" ht="11.25">
      <c r="A282" s="1" t="s">
        <v>530</v>
      </c>
      <c r="B282" s="1" t="s">
        <v>531</v>
      </c>
      <c r="C282" s="2" t="s">
        <v>10</v>
      </c>
      <c r="D282" s="2">
        <v>564470000000000</v>
      </c>
      <c r="E282" s="2" t="s">
        <v>10</v>
      </c>
      <c r="F282" s="2">
        <v>564470000000000</v>
      </c>
      <c r="G282" s="2" t="s">
        <v>10</v>
      </c>
      <c r="H282" s="2" t="s">
        <v>10</v>
      </c>
    </row>
    <row r="283" spans="1:8" ht="11.25">
      <c r="A283" s="1" t="s">
        <v>532</v>
      </c>
      <c r="B283" s="1" t="s">
        <v>352</v>
      </c>
      <c r="C283" s="2" t="s">
        <v>10</v>
      </c>
      <c r="D283" s="2">
        <v>44806330200000000</v>
      </c>
      <c r="E283" s="2" t="s">
        <v>10</v>
      </c>
      <c r="F283" s="2">
        <v>44806330200000000</v>
      </c>
      <c r="G283" s="2" t="s">
        <v>10</v>
      </c>
      <c r="H283" s="2" t="s">
        <v>10</v>
      </c>
    </row>
    <row r="284" spans="1:8" ht="11.25">
      <c r="A284" s="1" t="s">
        <v>533</v>
      </c>
      <c r="B284" s="1" t="s">
        <v>534</v>
      </c>
      <c r="C284" s="2" t="s">
        <v>10</v>
      </c>
      <c r="D284" s="2">
        <v>3353910800000000</v>
      </c>
      <c r="E284" s="2">
        <v>1112730400000000</v>
      </c>
      <c r="F284" s="2">
        <v>2241180400000000</v>
      </c>
      <c r="G284" s="2" t="s">
        <v>10</v>
      </c>
      <c r="H284" s="2" t="s">
        <v>10</v>
      </c>
    </row>
    <row r="285" spans="1:8" ht="11.25">
      <c r="A285" s="1" t="s">
        <v>535</v>
      </c>
      <c r="B285" s="1" t="s">
        <v>536</v>
      </c>
      <c r="C285" s="2" t="s">
        <v>10</v>
      </c>
      <c r="D285" s="2">
        <v>13397831700000000</v>
      </c>
      <c r="E285" s="2" t="s">
        <v>10</v>
      </c>
      <c r="F285" s="2">
        <v>13397831700000000</v>
      </c>
      <c r="G285" s="2" t="s">
        <v>10</v>
      </c>
      <c r="H285" s="2" t="s">
        <v>10</v>
      </c>
    </row>
    <row r="286" spans="1:8" ht="11.25">
      <c r="A286" s="1" t="s">
        <v>537</v>
      </c>
      <c r="B286" s="1" t="s">
        <v>358</v>
      </c>
      <c r="C286" s="2" t="s">
        <v>10</v>
      </c>
      <c r="D286" s="2">
        <v>29414204000000000</v>
      </c>
      <c r="E286" s="2">
        <v>7531091000000000</v>
      </c>
      <c r="F286" s="2">
        <v>21883113000000000</v>
      </c>
      <c r="G286" s="2" t="s">
        <v>10</v>
      </c>
      <c r="H286" s="2" t="s">
        <v>10</v>
      </c>
    </row>
    <row r="287" spans="1:8" ht="11.25">
      <c r="A287" s="1" t="s">
        <v>538</v>
      </c>
      <c r="B287" s="1" t="s">
        <v>539</v>
      </c>
      <c r="C287" s="2" t="s">
        <v>10</v>
      </c>
      <c r="D287" s="2">
        <v>466347700000000</v>
      </c>
      <c r="E287" s="2" t="s">
        <v>10</v>
      </c>
      <c r="F287" s="2">
        <v>466347700000000</v>
      </c>
      <c r="G287" s="2" t="s">
        <v>10</v>
      </c>
      <c r="H287" s="2" t="s">
        <v>10</v>
      </c>
    </row>
    <row r="288" spans="1:8" ht="11.25">
      <c r="A288" s="1" t="s">
        <v>540</v>
      </c>
      <c r="B288" s="1" t="s">
        <v>541</v>
      </c>
      <c r="C288" s="2" t="s">
        <v>10</v>
      </c>
      <c r="D288" s="2">
        <v>73934831000000000</v>
      </c>
      <c r="E288" s="2" t="s">
        <v>10</v>
      </c>
      <c r="F288" s="2">
        <v>73934831000000000</v>
      </c>
      <c r="G288" s="2" t="s">
        <v>10</v>
      </c>
      <c r="H288" s="2" t="s">
        <v>10</v>
      </c>
    </row>
    <row r="289" spans="1:8" ht="11.25">
      <c r="A289" s="1" t="s">
        <v>542</v>
      </c>
      <c r="B289" s="1" t="s">
        <v>543</v>
      </c>
      <c r="C289" s="2" t="s">
        <v>10</v>
      </c>
      <c r="D289" s="2">
        <v>9203248200000000</v>
      </c>
      <c r="E289" s="2">
        <v>7494913400000000</v>
      </c>
      <c r="F289" s="2">
        <v>1708334800000000</v>
      </c>
      <c r="G289" s="2" t="s">
        <v>10</v>
      </c>
      <c r="H289" s="2" t="s">
        <v>10</v>
      </c>
    </row>
    <row r="290" spans="1:8" ht="11.25">
      <c r="A290" s="1" t="s">
        <v>544</v>
      </c>
      <c r="B290" s="1" t="s">
        <v>545</v>
      </c>
      <c r="C290" s="2" t="s">
        <v>10</v>
      </c>
      <c r="D290" s="2">
        <v>946764700000000</v>
      </c>
      <c r="E290" s="2" t="s">
        <v>10</v>
      </c>
      <c r="F290" s="2">
        <v>946764700000000</v>
      </c>
      <c r="G290" s="2" t="s">
        <v>10</v>
      </c>
      <c r="H290" s="2" t="s">
        <v>10</v>
      </c>
    </row>
    <row r="291" spans="1:8" ht="11.25">
      <c r="A291" s="1" t="s">
        <v>546</v>
      </c>
      <c r="B291" s="1" t="s">
        <v>74</v>
      </c>
      <c r="C291" s="2" t="s">
        <v>10</v>
      </c>
      <c r="D291" s="2">
        <v>7494913400000000</v>
      </c>
      <c r="E291" s="2">
        <v>7494913400000000</v>
      </c>
      <c r="F291" s="2" t="s">
        <v>10</v>
      </c>
      <c r="G291" s="2" t="s">
        <v>10</v>
      </c>
      <c r="H291" s="2" t="s">
        <v>10</v>
      </c>
    </row>
    <row r="292" spans="1:8" ht="11.25">
      <c r="A292" s="1" t="s">
        <v>547</v>
      </c>
      <c r="B292" s="1" t="s">
        <v>548</v>
      </c>
      <c r="C292" s="2" t="s">
        <v>10</v>
      </c>
      <c r="D292" s="2">
        <v>761570100000000</v>
      </c>
      <c r="E292" s="2" t="s">
        <v>10</v>
      </c>
      <c r="F292" s="2">
        <v>761570100000000</v>
      </c>
      <c r="G292" s="2" t="s">
        <v>10</v>
      </c>
      <c r="H292" s="2" t="s">
        <v>10</v>
      </c>
    </row>
    <row r="293" spans="1:8" ht="11.25">
      <c r="A293" s="1" t="s">
        <v>549</v>
      </c>
      <c r="B293" s="1" t="s">
        <v>550</v>
      </c>
      <c r="C293" s="2" t="s">
        <v>10</v>
      </c>
      <c r="D293" s="2">
        <v>1.2824823E+17</v>
      </c>
      <c r="E293" s="2" t="s">
        <v>10</v>
      </c>
      <c r="F293" s="2">
        <v>1.2824823E+17</v>
      </c>
      <c r="G293" s="2" t="s">
        <v>10</v>
      </c>
      <c r="H293" s="2" t="s">
        <v>10</v>
      </c>
    </row>
    <row r="294" spans="1:8" ht="11.25">
      <c r="A294" s="1" t="s">
        <v>551</v>
      </c>
      <c r="B294" s="1" t="s">
        <v>552</v>
      </c>
      <c r="C294" s="2" t="s">
        <v>10</v>
      </c>
      <c r="D294" s="2">
        <v>20867260000000000</v>
      </c>
      <c r="E294" s="2" t="s">
        <v>10</v>
      </c>
      <c r="F294" s="2">
        <v>20867260000000000</v>
      </c>
      <c r="G294" s="2" t="s">
        <v>10</v>
      </c>
      <c r="H294" s="2" t="s">
        <v>10</v>
      </c>
    </row>
    <row r="295" spans="1:8" ht="11.25">
      <c r="A295" s="1" t="s">
        <v>553</v>
      </c>
      <c r="B295" s="1" t="s">
        <v>554</v>
      </c>
      <c r="C295" s="2" t="s">
        <v>10</v>
      </c>
      <c r="D295" s="2">
        <v>43746850000000000</v>
      </c>
      <c r="E295" s="2" t="s">
        <v>10</v>
      </c>
      <c r="F295" s="2">
        <v>43746850000000000</v>
      </c>
      <c r="G295" s="2" t="s">
        <v>10</v>
      </c>
      <c r="H295" s="2" t="s">
        <v>10</v>
      </c>
    </row>
    <row r="296" spans="1:8" ht="11.25">
      <c r="A296" s="1" t="s">
        <v>555</v>
      </c>
      <c r="B296" s="1" t="s">
        <v>556</v>
      </c>
      <c r="C296" s="2" t="s">
        <v>10</v>
      </c>
      <c r="D296" s="2">
        <v>2482730000000000</v>
      </c>
      <c r="E296" s="2" t="s">
        <v>10</v>
      </c>
      <c r="F296" s="2">
        <v>2482730000000000</v>
      </c>
      <c r="G296" s="2" t="s">
        <v>10</v>
      </c>
      <c r="H296" s="2" t="s">
        <v>10</v>
      </c>
    </row>
    <row r="297" spans="1:8" ht="11.25">
      <c r="A297" s="1" t="s">
        <v>557</v>
      </c>
      <c r="B297" s="1" t="s">
        <v>558</v>
      </c>
      <c r="C297" s="2" t="s">
        <v>10</v>
      </c>
      <c r="D297" s="2">
        <v>27153860000000000</v>
      </c>
      <c r="E297" s="2" t="s">
        <v>10</v>
      </c>
      <c r="F297" s="2">
        <v>27153860000000000</v>
      </c>
      <c r="G297" s="2" t="s">
        <v>10</v>
      </c>
      <c r="H297" s="2" t="s">
        <v>10</v>
      </c>
    </row>
    <row r="298" spans="1:8" ht="22.5">
      <c r="A298" s="1" t="s">
        <v>559</v>
      </c>
      <c r="B298" s="1" t="s">
        <v>560</v>
      </c>
      <c r="C298" s="2" t="s">
        <v>10</v>
      </c>
      <c r="D298" s="2">
        <v>33997530000000000</v>
      </c>
      <c r="E298" s="2" t="s">
        <v>10</v>
      </c>
      <c r="F298" s="2">
        <v>33997530000000000</v>
      </c>
      <c r="G298" s="2" t="s">
        <v>10</v>
      </c>
      <c r="H298" s="2" t="s">
        <v>10</v>
      </c>
    </row>
    <row r="299" spans="1:8" ht="11.25">
      <c r="A299" s="1" t="s">
        <v>561</v>
      </c>
      <c r="B299" s="1" t="s">
        <v>42</v>
      </c>
      <c r="C299" s="2" t="s">
        <v>10</v>
      </c>
      <c r="D299" s="2">
        <v>26080800000000000</v>
      </c>
      <c r="E299" s="2" t="s">
        <v>10</v>
      </c>
      <c r="F299" s="2">
        <v>26080800000000000</v>
      </c>
      <c r="G299" s="2" t="s">
        <v>10</v>
      </c>
      <c r="H299" s="2" t="s">
        <v>10</v>
      </c>
    </row>
    <row r="300" spans="1:8" ht="11.25">
      <c r="A300" s="1" t="s">
        <v>562</v>
      </c>
      <c r="B300" s="1" t="s">
        <v>563</v>
      </c>
      <c r="C300" s="2" t="s">
        <v>10</v>
      </c>
      <c r="D300" s="2">
        <v>15650140000000000</v>
      </c>
      <c r="E300" s="2" t="s">
        <v>10</v>
      </c>
      <c r="F300" s="2">
        <v>15650140000000000</v>
      </c>
      <c r="G300" s="2" t="s">
        <v>10</v>
      </c>
      <c r="H300" s="2" t="s">
        <v>10</v>
      </c>
    </row>
    <row r="301" spans="1:8" ht="11.25">
      <c r="A301" s="1" t="s">
        <v>564</v>
      </c>
      <c r="B301" s="1" t="s">
        <v>565</v>
      </c>
      <c r="C301" s="2" t="s">
        <v>10</v>
      </c>
      <c r="D301" s="2">
        <v>2608060000000000</v>
      </c>
      <c r="E301" s="2" t="s">
        <v>10</v>
      </c>
      <c r="F301" s="2">
        <v>2608060000000000</v>
      </c>
      <c r="G301" s="2" t="s">
        <v>10</v>
      </c>
      <c r="H301" s="2" t="s">
        <v>10</v>
      </c>
    </row>
    <row r="302" spans="1:8" ht="11.25">
      <c r="A302" s="1" t="s">
        <v>566</v>
      </c>
      <c r="B302" s="1" t="s">
        <v>567</v>
      </c>
      <c r="C302" s="2" t="s">
        <v>10</v>
      </c>
      <c r="D302" s="2">
        <v>2608060000000000</v>
      </c>
      <c r="E302" s="2" t="s">
        <v>10</v>
      </c>
      <c r="F302" s="2">
        <v>2608060000000000</v>
      </c>
      <c r="G302" s="2" t="s">
        <v>10</v>
      </c>
      <c r="H302" s="2" t="s">
        <v>10</v>
      </c>
    </row>
    <row r="303" spans="1:8" ht="11.25">
      <c r="A303" s="1" t="s">
        <v>568</v>
      </c>
      <c r="B303" s="1" t="s">
        <v>569</v>
      </c>
      <c r="C303" s="2" t="s">
        <v>10</v>
      </c>
      <c r="D303" s="2">
        <v>5214540000000000</v>
      </c>
      <c r="E303" s="2" t="s">
        <v>10</v>
      </c>
      <c r="F303" s="2">
        <v>5214540000000000</v>
      </c>
      <c r="G303" s="2" t="s">
        <v>10</v>
      </c>
      <c r="H303" s="2" t="s">
        <v>10</v>
      </c>
    </row>
    <row r="304" spans="1:8" ht="11.25">
      <c r="A304" s="1" t="s">
        <v>570</v>
      </c>
      <c r="B304" s="1" t="s">
        <v>571</v>
      </c>
      <c r="C304" s="2" t="s">
        <v>10</v>
      </c>
      <c r="D304" s="2">
        <v>86468197785000000</v>
      </c>
      <c r="E304" s="2">
        <v>16100174858000000</v>
      </c>
      <c r="F304" s="2">
        <v>70368022927000000</v>
      </c>
      <c r="G304" s="2" t="s">
        <v>10</v>
      </c>
      <c r="H304" s="2" t="s">
        <v>10</v>
      </c>
    </row>
    <row r="305" spans="1:8" ht="11.25">
      <c r="A305" s="1" t="s">
        <v>572</v>
      </c>
      <c r="B305" s="1" t="s">
        <v>573</v>
      </c>
      <c r="C305" s="2" t="s">
        <v>10</v>
      </c>
      <c r="D305" s="2">
        <v>325528600000000</v>
      </c>
      <c r="E305" s="2" t="s">
        <v>10</v>
      </c>
      <c r="F305" s="2">
        <v>325528600000000</v>
      </c>
      <c r="G305" s="2" t="s">
        <v>10</v>
      </c>
      <c r="H305" s="2" t="s">
        <v>10</v>
      </c>
    </row>
    <row r="306" spans="1:8" ht="11.25">
      <c r="A306" s="1" t="s">
        <v>574</v>
      </c>
      <c r="B306" s="1" t="s">
        <v>575</v>
      </c>
      <c r="C306" s="2" t="s">
        <v>10</v>
      </c>
      <c r="D306" s="2">
        <v>12655705800000000</v>
      </c>
      <c r="E306" s="2" t="s">
        <v>10</v>
      </c>
      <c r="F306" s="2">
        <v>12655705800000000</v>
      </c>
      <c r="G306" s="2" t="s">
        <v>10</v>
      </c>
      <c r="H306" s="2" t="s">
        <v>10</v>
      </c>
    </row>
    <row r="307" spans="1:8" ht="11.25">
      <c r="A307" s="1" t="s">
        <v>576</v>
      </c>
      <c r="B307" s="1" t="s">
        <v>197</v>
      </c>
      <c r="C307" s="2" t="s">
        <v>10</v>
      </c>
      <c r="D307" s="2">
        <v>5883644385000000</v>
      </c>
      <c r="E307" s="2" t="s">
        <v>10</v>
      </c>
      <c r="F307" s="2">
        <v>5883644385000000</v>
      </c>
      <c r="G307" s="2" t="s">
        <v>10</v>
      </c>
      <c r="H307" s="2" t="s">
        <v>10</v>
      </c>
    </row>
    <row r="308" spans="1:8" ht="11.25">
      <c r="A308" s="1" t="s">
        <v>577</v>
      </c>
      <c r="B308" s="1" t="s">
        <v>578</v>
      </c>
      <c r="C308" s="2" t="s">
        <v>10</v>
      </c>
      <c r="D308" s="2">
        <v>4523991700000000</v>
      </c>
      <c r="E308" s="2" t="s">
        <v>10</v>
      </c>
      <c r="F308" s="2">
        <v>4523991700000000</v>
      </c>
      <c r="G308" s="2" t="s">
        <v>10</v>
      </c>
      <c r="H308" s="2" t="s">
        <v>10</v>
      </c>
    </row>
    <row r="309" spans="1:8" ht="11.25">
      <c r="A309" s="1" t="s">
        <v>579</v>
      </c>
      <c r="B309" s="1" t="s">
        <v>262</v>
      </c>
      <c r="C309" s="2" t="s">
        <v>10</v>
      </c>
      <c r="D309" s="2">
        <v>18215438668000000</v>
      </c>
      <c r="E309" s="2">
        <v>5269906400000000</v>
      </c>
      <c r="F309" s="2">
        <v>12945532268000000</v>
      </c>
      <c r="G309" s="2" t="s">
        <v>10</v>
      </c>
      <c r="H309" s="2" t="s">
        <v>10</v>
      </c>
    </row>
    <row r="310" spans="1:8" ht="11.25">
      <c r="A310" s="1" t="s">
        <v>580</v>
      </c>
      <c r="B310" s="1" t="s">
        <v>264</v>
      </c>
      <c r="C310" s="2" t="s">
        <v>10</v>
      </c>
      <c r="D310" s="2">
        <v>7580888800000000</v>
      </c>
      <c r="E310" s="2" t="s">
        <v>10</v>
      </c>
      <c r="F310" s="2">
        <v>7580888800000000</v>
      </c>
      <c r="G310" s="2" t="s">
        <v>10</v>
      </c>
      <c r="H310" s="2" t="s">
        <v>10</v>
      </c>
    </row>
    <row r="311" spans="1:8" ht="11.25">
      <c r="A311" s="1" t="s">
        <v>581</v>
      </c>
      <c r="B311" s="1" t="s">
        <v>582</v>
      </c>
      <c r="C311" s="2" t="s">
        <v>10</v>
      </c>
      <c r="D311" s="2">
        <v>1557307400000000</v>
      </c>
      <c r="E311" s="2" t="s">
        <v>10</v>
      </c>
      <c r="F311" s="2">
        <v>1557307400000000</v>
      </c>
      <c r="G311" s="2" t="s">
        <v>10</v>
      </c>
      <c r="H311" s="2" t="s">
        <v>10</v>
      </c>
    </row>
    <row r="312" spans="1:8" ht="11.25">
      <c r="A312" s="1" t="s">
        <v>583</v>
      </c>
      <c r="B312" s="1" t="s">
        <v>584</v>
      </c>
      <c r="C312" s="2" t="s">
        <v>10</v>
      </c>
      <c r="D312" s="2">
        <v>17944484900000000</v>
      </c>
      <c r="E312" s="2">
        <v>6597376700000000</v>
      </c>
      <c r="F312" s="2">
        <v>11347108200000000</v>
      </c>
      <c r="G312" s="2" t="s">
        <v>10</v>
      </c>
      <c r="H312" s="2" t="s">
        <v>10</v>
      </c>
    </row>
    <row r="313" spans="1:8" ht="11.25">
      <c r="A313" s="1" t="s">
        <v>585</v>
      </c>
      <c r="B313" s="1" t="s">
        <v>586</v>
      </c>
      <c r="C313" s="2" t="s">
        <v>10</v>
      </c>
      <c r="D313" s="2">
        <v>9483244432000000</v>
      </c>
      <c r="E313" s="2">
        <v>2864685058000000</v>
      </c>
      <c r="F313" s="2">
        <v>6618559374000000</v>
      </c>
      <c r="G313" s="2" t="s">
        <v>10</v>
      </c>
      <c r="H313" s="2" t="s">
        <v>10</v>
      </c>
    </row>
    <row r="314" spans="1:8" ht="11.25">
      <c r="A314" s="1" t="s">
        <v>587</v>
      </c>
      <c r="B314" s="1" t="s">
        <v>588</v>
      </c>
      <c r="C314" s="2" t="s">
        <v>10</v>
      </c>
      <c r="D314" s="2">
        <v>3239573800000000</v>
      </c>
      <c r="E314" s="2">
        <v>1368206700000000</v>
      </c>
      <c r="F314" s="2">
        <v>1871367100000000</v>
      </c>
      <c r="G314" s="2" t="s">
        <v>10</v>
      </c>
      <c r="H314" s="2" t="s">
        <v>10</v>
      </c>
    </row>
    <row r="315" spans="1:8" ht="11.25">
      <c r="A315" s="1" t="s">
        <v>589</v>
      </c>
      <c r="B315" s="1" t="s">
        <v>590</v>
      </c>
      <c r="C315" s="2" t="s">
        <v>10</v>
      </c>
      <c r="D315" s="2">
        <v>2679281600000000</v>
      </c>
      <c r="E315" s="2" t="s">
        <v>10</v>
      </c>
      <c r="F315" s="2">
        <v>2679281600000000</v>
      </c>
      <c r="G315" s="2" t="s">
        <v>10</v>
      </c>
      <c r="H315" s="2" t="s">
        <v>10</v>
      </c>
    </row>
    <row r="316" spans="1:8" ht="11.25">
      <c r="A316" s="1" t="s">
        <v>591</v>
      </c>
      <c r="B316" s="1" t="s">
        <v>592</v>
      </c>
      <c r="C316" s="2" t="s">
        <v>10</v>
      </c>
      <c r="D316" s="2">
        <v>945800000000000</v>
      </c>
      <c r="E316" s="2" t="s">
        <v>10</v>
      </c>
      <c r="F316" s="2">
        <v>945800000000000</v>
      </c>
      <c r="G316" s="2" t="s">
        <v>10</v>
      </c>
      <c r="H316" s="2" t="s">
        <v>10</v>
      </c>
    </row>
    <row r="317" spans="1:8" ht="11.25">
      <c r="A317" s="1" t="s">
        <v>593</v>
      </c>
      <c r="B317" s="1" t="s">
        <v>594</v>
      </c>
      <c r="C317" s="2" t="s">
        <v>10</v>
      </c>
      <c r="D317" s="2">
        <v>1009861700000000</v>
      </c>
      <c r="E317" s="2" t="s">
        <v>10</v>
      </c>
      <c r="F317" s="2">
        <v>1009861700000000</v>
      </c>
      <c r="G317" s="2" t="s">
        <v>10</v>
      </c>
      <c r="H317" s="2" t="s">
        <v>10</v>
      </c>
    </row>
    <row r="318" spans="1:8" ht="11.25">
      <c r="A318" s="1" t="s">
        <v>595</v>
      </c>
      <c r="B318" s="1" t="s">
        <v>596</v>
      </c>
      <c r="C318" s="2" t="s">
        <v>10</v>
      </c>
      <c r="D318" s="2">
        <v>423446000000000</v>
      </c>
      <c r="E318" s="2" t="s">
        <v>10</v>
      </c>
      <c r="F318" s="2">
        <v>423446000000000</v>
      </c>
      <c r="G318" s="2" t="s">
        <v>10</v>
      </c>
      <c r="H318" s="2" t="s">
        <v>10</v>
      </c>
    </row>
    <row r="319" spans="1:8" ht="11.25">
      <c r="A319" s="1" t="s">
        <v>597</v>
      </c>
      <c r="B319" s="1" t="s">
        <v>598</v>
      </c>
      <c r="C319" s="2" t="s">
        <v>10</v>
      </c>
      <c r="D319" s="2">
        <v>12664910000000000</v>
      </c>
      <c r="E319" s="2" t="s">
        <v>10</v>
      </c>
      <c r="F319" s="2">
        <v>12664910000000000</v>
      </c>
      <c r="G319" s="2" t="s">
        <v>10</v>
      </c>
      <c r="H319" s="2" t="s">
        <v>10</v>
      </c>
    </row>
    <row r="320" spans="1:8" ht="11.25">
      <c r="A320" s="1" t="s">
        <v>599</v>
      </c>
      <c r="B320" s="1" t="s">
        <v>329</v>
      </c>
      <c r="C320" s="2" t="s">
        <v>10</v>
      </c>
      <c r="D320" s="2">
        <v>11253900000000000</v>
      </c>
      <c r="E320" s="2" t="s">
        <v>10</v>
      </c>
      <c r="F320" s="2">
        <v>11253900000000000</v>
      </c>
      <c r="G320" s="2" t="s">
        <v>10</v>
      </c>
      <c r="H320" s="2" t="s">
        <v>10</v>
      </c>
    </row>
    <row r="321" spans="1:8" ht="11.25">
      <c r="A321" s="1" t="s">
        <v>600</v>
      </c>
      <c r="B321" s="1" t="s">
        <v>331</v>
      </c>
      <c r="C321" s="2" t="s">
        <v>10</v>
      </c>
      <c r="D321" s="2">
        <v>1411010000000000</v>
      </c>
      <c r="E321" s="2" t="s">
        <v>10</v>
      </c>
      <c r="F321" s="2">
        <v>1411010000000000</v>
      </c>
      <c r="G321" s="2" t="s">
        <v>10</v>
      </c>
      <c r="H321" s="2" t="s">
        <v>10</v>
      </c>
    </row>
    <row r="322" spans="1:8" ht="11.25">
      <c r="A322" s="1" t="s">
        <v>601</v>
      </c>
      <c r="B322" s="1" t="s">
        <v>602</v>
      </c>
      <c r="C322" s="2" t="s">
        <v>10</v>
      </c>
      <c r="D322" s="2">
        <v>325528600000000</v>
      </c>
      <c r="E322" s="2">
        <v>325528600000000</v>
      </c>
      <c r="F322" s="2" t="s">
        <v>10</v>
      </c>
      <c r="G322" s="2" t="s">
        <v>10</v>
      </c>
      <c r="H322" s="2" t="s">
        <v>10</v>
      </c>
    </row>
    <row r="323" spans="1:8" ht="11.25">
      <c r="A323" s="1" t="s">
        <v>603</v>
      </c>
      <c r="B323" s="1" t="s">
        <v>512</v>
      </c>
      <c r="C323" s="2" t="s">
        <v>10</v>
      </c>
      <c r="D323" s="2">
        <v>325528600000000</v>
      </c>
      <c r="E323" s="2">
        <v>325528600000000</v>
      </c>
      <c r="F323" s="2" t="s">
        <v>10</v>
      </c>
      <c r="G323" s="2" t="s">
        <v>10</v>
      </c>
      <c r="H323" s="2" t="s">
        <v>10</v>
      </c>
    </row>
    <row r="324" spans="1:8" ht="11.25">
      <c r="A324" s="1" t="s">
        <v>604</v>
      </c>
      <c r="B324" s="1" t="s">
        <v>520</v>
      </c>
      <c r="C324" s="2" t="s">
        <v>10</v>
      </c>
      <c r="D324" s="2">
        <v>325528600000000</v>
      </c>
      <c r="E324" s="2">
        <v>325528600000000</v>
      </c>
      <c r="F324" s="2" t="s">
        <v>10</v>
      </c>
      <c r="G324" s="2" t="s">
        <v>10</v>
      </c>
      <c r="H324" s="2" t="s">
        <v>10</v>
      </c>
    </row>
    <row r="325" spans="1:8" ht="11.25">
      <c r="A325" s="1" t="s">
        <v>605</v>
      </c>
      <c r="B325" s="1" t="s">
        <v>606</v>
      </c>
      <c r="C325" s="2" t="s">
        <v>10</v>
      </c>
      <c r="D325" s="2">
        <v>5.9695406812326E+20</v>
      </c>
      <c r="E325" s="2">
        <v>1.153504599955E+20</v>
      </c>
      <c r="F325" s="2">
        <v>4.8160360812776E+20</v>
      </c>
      <c r="G325" s="2" t="s">
        <v>10</v>
      </c>
      <c r="H325" s="2" t="s">
        <v>10</v>
      </c>
    </row>
    <row r="326" spans="1:8" ht="11.25">
      <c r="A326" s="1" t="s">
        <v>607</v>
      </c>
      <c r="B326" s="1" t="s">
        <v>608</v>
      </c>
      <c r="C326" s="2" t="s">
        <v>10</v>
      </c>
      <c r="D326" s="2">
        <v>1.8226141608401E+19</v>
      </c>
      <c r="E326" s="2">
        <v>14844153100000000</v>
      </c>
      <c r="F326" s="2">
        <v>1.8211297455301E+19</v>
      </c>
      <c r="G326" s="2" t="s">
        <v>10</v>
      </c>
      <c r="H326" s="2" t="s">
        <v>10</v>
      </c>
    </row>
    <row r="327" spans="1:8" ht="11.25">
      <c r="A327" s="1" t="s">
        <v>609</v>
      </c>
      <c r="B327" s="1" t="s">
        <v>610</v>
      </c>
      <c r="C327" s="2" t="s">
        <v>10</v>
      </c>
      <c r="D327" s="2">
        <v>2.664251511E+17</v>
      </c>
      <c r="E327" s="2">
        <v>1063648400000000</v>
      </c>
      <c r="F327" s="2">
        <v>2.653615027E+17</v>
      </c>
      <c r="G327" s="2" t="s">
        <v>10</v>
      </c>
      <c r="H327" s="2" t="s">
        <v>10</v>
      </c>
    </row>
    <row r="328" spans="1:8" ht="11.25">
      <c r="A328" s="1" t="s">
        <v>611</v>
      </c>
      <c r="B328" s="1" t="s">
        <v>612</v>
      </c>
      <c r="C328" s="2" t="s">
        <v>10</v>
      </c>
      <c r="D328" s="2">
        <v>80151655601000000</v>
      </c>
      <c r="E328" s="2">
        <v>13780504700000000</v>
      </c>
      <c r="F328" s="2">
        <v>66371150901000000</v>
      </c>
      <c r="G328" s="2" t="s">
        <v>10</v>
      </c>
      <c r="H328" s="2" t="s">
        <v>10</v>
      </c>
    </row>
    <row r="329" spans="1:8" ht="11.25">
      <c r="A329" s="1" t="s">
        <v>613</v>
      </c>
      <c r="B329" s="1" t="s">
        <v>614</v>
      </c>
      <c r="C329" s="2" t="s">
        <v>10</v>
      </c>
      <c r="D329" s="2">
        <v>1.78795648017E+19</v>
      </c>
      <c r="E329" s="2" t="s">
        <v>10</v>
      </c>
      <c r="F329" s="2">
        <v>1.78795648017E+19</v>
      </c>
      <c r="G329" s="2" t="s">
        <v>10</v>
      </c>
      <c r="H329" s="2" t="s">
        <v>10</v>
      </c>
    </row>
    <row r="330" spans="1:8" ht="11.25">
      <c r="A330" s="1" t="s">
        <v>615</v>
      </c>
      <c r="B330" s="1" t="s">
        <v>616</v>
      </c>
      <c r="C330" s="2" t="s">
        <v>10</v>
      </c>
      <c r="D330" s="2">
        <v>3.961986571724E+20</v>
      </c>
      <c r="E330" s="2">
        <v>6.40089005017E+19</v>
      </c>
      <c r="F330" s="2">
        <v>3.321897566707E+20</v>
      </c>
      <c r="G330" s="2" t="s">
        <v>10</v>
      </c>
      <c r="H330" s="2" t="s">
        <v>10</v>
      </c>
    </row>
    <row r="331" spans="1:8" ht="11.25">
      <c r="A331" s="1" t="s">
        <v>617</v>
      </c>
      <c r="B331" s="1" t="s">
        <v>618</v>
      </c>
      <c r="C331" s="2" t="s">
        <v>10</v>
      </c>
      <c r="D331" s="2">
        <v>3.961986571724E+20</v>
      </c>
      <c r="E331" s="2">
        <v>6.40089005017E+19</v>
      </c>
      <c r="F331" s="2">
        <v>3.321897566707E+20</v>
      </c>
      <c r="G331" s="2" t="s">
        <v>10</v>
      </c>
      <c r="H331" s="2" t="s">
        <v>10</v>
      </c>
    </row>
    <row r="332" spans="1:8" ht="11.25">
      <c r="A332" s="1" t="s">
        <v>619</v>
      </c>
      <c r="B332" s="1" t="s">
        <v>620</v>
      </c>
      <c r="C332" s="2" t="s">
        <v>10</v>
      </c>
      <c r="D332" s="2">
        <v>1.82529269342459E+20</v>
      </c>
      <c r="E332" s="2">
        <v>5.13267153407E+19</v>
      </c>
      <c r="F332" s="2">
        <v>1.31202554001759E+20</v>
      </c>
      <c r="G332" s="2" t="s">
        <v>10</v>
      </c>
      <c r="H332" s="2" t="s">
        <v>10</v>
      </c>
    </row>
    <row r="333" spans="1:8" ht="11.25">
      <c r="A333" s="1" t="s">
        <v>621</v>
      </c>
      <c r="B333" s="1" t="s">
        <v>622</v>
      </c>
      <c r="C333" s="2" t="s">
        <v>10</v>
      </c>
      <c r="D333" s="2">
        <v>8.4978247525559E+19</v>
      </c>
      <c r="E333" s="2">
        <v>1.73217512591E+19</v>
      </c>
      <c r="F333" s="2">
        <v>6.7656496266459E+19</v>
      </c>
      <c r="G333" s="2" t="s">
        <v>10</v>
      </c>
      <c r="H333" s="2" t="s">
        <v>10</v>
      </c>
    </row>
    <row r="334" spans="1:8" ht="11.25">
      <c r="A334" s="1" t="s">
        <v>623</v>
      </c>
      <c r="B334" s="1" t="s">
        <v>624</v>
      </c>
      <c r="C334" s="2" t="s">
        <v>10</v>
      </c>
      <c r="D334" s="2">
        <v>6.4085834005E+18</v>
      </c>
      <c r="E334" s="2" t="s">
        <v>10</v>
      </c>
      <c r="F334" s="2">
        <v>6.4085834005E+18</v>
      </c>
      <c r="G334" s="2" t="s">
        <v>10</v>
      </c>
      <c r="H334" s="2" t="s">
        <v>10</v>
      </c>
    </row>
    <row r="335" spans="1:8" ht="11.25">
      <c r="A335" s="1" t="s">
        <v>625</v>
      </c>
      <c r="B335" s="1" t="s">
        <v>626</v>
      </c>
      <c r="C335" s="2" t="s">
        <v>10</v>
      </c>
      <c r="D335" s="2">
        <v>6.37798188698E+19</v>
      </c>
      <c r="E335" s="2">
        <v>6.872344535E+18</v>
      </c>
      <c r="F335" s="2">
        <v>5.69074743348E+19</v>
      </c>
      <c r="G335" s="2" t="s">
        <v>10</v>
      </c>
      <c r="H335" s="2" t="s">
        <v>10</v>
      </c>
    </row>
    <row r="336" spans="1:8" ht="11.25">
      <c r="A336" s="1" t="s">
        <v>627</v>
      </c>
      <c r="B336" s="1" t="s">
        <v>628</v>
      </c>
      <c r="C336" s="2" t="s">
        <v>10</v>
      </c>
      <c r="D336" s="2">
        <v>2.71326195466E+19</v>
      </c>
      <c r="E336" s="2">
        <v>2.71326195466E+19</v>
      </c>
      <c r="F336" s="2" t="s">
        <v>10</v>
      </c>
      <c r="G336" s="2" t="s">
        <v>10</v>
      </c>
      <c r="H336" s="2" t="s">
        <v>10</v>
      </c>
    </row>
    <row r="337" spans="1:8" ht="11.25">
      <c r="A337" s="1" t="s">
        <v>629</v>
      </c>
      <c r="B337" s="1" t="s">
        <v>256</v>
      </c>
      <c r="C337" s="2" t="s">
        <v>10</v>
      </c>
      <c r="D337" s="2">
        <v>2.3E+17</v>
      </c>
      <c r="E337" s="2" t="s">
        <v>10</v>
      </c>
      <c r="F337" s="2">
        <v>2.3E+17</v>
      </c>
      <c r="G337" s="2" t="s">
        <v>10</v>
      </c>
      <c r="H337" s="2" t="s">
        <v>10</v>
      </c>
    </row>
    <row r="338" spans="1:8" ht="11.25">
      <c r="A338" s="1" t="s">
        <v>630</v>
      </c>
      <c r="B338" s="1" t="s">
        <v>631</v>
      </c>
      <c r="C338" s="2" t="s">
        <v>10</v>
      </c>
      <c r="D338" s="2">
        <v>8.404003398768E+18</v>
      </c>
      <c r="E338" s="2">
        <v>1.169929956241E+18</v>
      </c>
      <c r="F338" s="2">
        <v>7.234073442527E+18</v>
      </c>
      <c r="G338" s="2" t="s">
        <v>10</v>
      </c>
      <c r="H338" s="2" t="s">
        <v>10</v>
      </c>
    </row>
    <row r="339" spans="1:8" ht="11.25">
      <c r="A339" s="1" t="s">
        <v>632</v>
      </c>
      <c r="B339" s="1" t="s">
        <v>633</v>
      </c>
      <c r="C339" s="2" t="s">
        <v>10</v>
      </c>
      <c r="D339" s="2">
        <v>5.989911127526E+18</v>
      </c>
      <c r="E339" s="2">
        <v>1.0656470505E+18</v>
      </c>
      <c r="F339" s="2">
        <v>4.924264077026E+18</v>
      </c>
      <c r="G339" s="2" t="s">
        <v>10</v>
      </c>
      <c r="H339" s="2" t="s">
        <v>10</v>
      </c>
    </row>
    <row r="340" spans="1:8" ht="11.25">
      <c r="A340" s="1" t="s">
        <v>634</v>
      </c>
      <c r="B340" s="1" t="s">
        <v>635</v>
      </c>
      <c r="C340" s="2" t="s">
        <v>10</v>
      </c>
      <c r="D340" s="2">
        <v>762988300000000</v>
      </c>
      <c r="E340" s="2" t="s">
        <v>10</v>
      </c>
      <c r="F340" s="2">
        <v>762988300000000</v>
      </c>
      <c r="G340" s="2" t="s">
        <v>10</v>
      </c>
      <c r="H340" s="2" t="s">
        <v>10</v>
      </c>
    </row>
    <row r="341" spans="1:8" ht="11.25">
      <c r="A341" s="1" t="s">
        <v>636</v>
      </c>
      <c r="B341" s="1" t="s">
        <v>637</v>
      </c>
      <c r="C341" s="2" t="s">
        <v>10</v>
      </c>
      <c r="D341" s="2">
        <v>5.978455275189E+18</v>
      </c>
      <c r="E341" s="2">
        <v>1.0656470505E+18</v>
      </c>
      <c r="F341" s="2">
        <v>4.912808224689E+18</v>
      </c>
      <c r="G341" s="2" t="s">
        <v>10</v>
      </c>
      <c r="H341" s="2" t="s">
        <v>10</v>
      </c>
    </row>
    <row r="342" spans="1:8" ht="11.25">
      <c r="A342" s="1" t="s">
        <v>638</v>
      </c>
      <c r="B342" s="1" t="s">
        <v>639</v>
      </c>
      <c r="C342" s="2" t="s">
        <v>10</v>
      </c>
      <c r="D342" s="2">
        <v>10692864037000000</v>
      </c>
      <c r="E342" s="2" t="s">
        <v>10</v>
      </c>
      <c r="F342" s="2">
        <v>10692864037000000</v>
      </c>
      <c r="G342" s="2" t="s">
        <v>10</v>
      </c>
      <c r="H342" s="2" t="s">
        <v>10</v>
      </c>
    </row>
    <row r="343" spans="1:8" ht="11.25">
      <c r="A343" s="1" t="s">
        <v>640</v>
      </c>
      <c r="B343" s="1" t="s">
        <v>641</v>
      </c>
      <c r="C343" s="2" t="s">
        <v>10</v>
      </c>
      <c r="D343" s="2">
        <v>17173300000000</v>
      </c>
      <c r="E343" s="2">
        <v>17173300000000</v>
      </c>
      <c r="F343" s="2" t="s">
        <v>10</v>
      </c>
      <c r="G343" s="2" t="s">
        <v>10</v>
      </c>
      <c r="H343" s="2" t="s">
        <v>10</v>
      </c>
    </row>
    <row r="344" spans="1:8" ht="11.25">
      <c r="A344" s="1" t="s">
        <v>642</v>
      </c>
      <c r="B344" s="1" t="s">
        <v>637</v>
      </c>
      <c r="C344" s="2" t="s">
        <v>10</v>
      </c>
      <c r="D344" s="2">
        <v>17173300000000</v>
      </c>
      <c r="E344" s="2">
        <v>17173300000000</v>
      </c>
      <c r="F344" s="2" t="s">
        <v>10</v>
      </c>
      <c r="G344" s="2" t="s">
        <v>10</v>
      </c>
      <c r="H344" s="2" t="s">
        <v>10</v>
      </c>
    </row>
    <row r="345" spans="1:8" ht="11.25">
      <c r="A345" s="1" t="s">
        <v>643</v>
      </c>
      <c r="B345" s="1" t="s">
        <v>644</v>
      </c>
      <c r="C345" s="2" t="s">
        <v>10</v>
      </c>
      <c r="D345" s="2">
        <v>2.414075097942E+18</v>
      </c>
      <c r="E345" s="2">
        <v>1.04265732441E+17</v>
      </c>
      <c r="F345" s="2">
        <v>2.309809365501E+18</v>
      </c>
      <c r="G345" s="2" t="s">
        <v>10</v>
      </c>
      <c r="H345" s="2" t="s">
        <v>10</v>
      </c>
    </row>
    <row r="346" spans="1:8" ht="11.25">
      <c r="A346" s="1" t="s">
        <v>645</v>
      </c>
      <c r="B346" s="1" t="s">
        <v>646</v>
      </c>
      <c r="C346" s="2" t="s">
        <v>10</v>
      </c>
      <c r="D346" s="2">
        <v>2.414075097942E+18</v>
      </c>
      <c r="E346" s="2">
        <v>1.04265732441E+17</v>
      </c>
      <c r="F346" s="2">
        <v>2.309809365501E+18</v>
      </c>
      <c r="G346" s="2" t="s">
        <v>10</v>
      </c>
      <c r="H346" s="2" t="s">
        <v>10</v>
      </c>
    </row>
    <row r="347" spans="1:8" ht="11.25">
      <c r="A347" s="1" t="s">
        <v>647</v>
      </c>
      <c r="B347" s="1" t="s">
        <v>454</v>
      </c>
      <c r="C347" s="2" t="s">
        <v>10</v>
      </c>
      <c r="D347" s="2">
        <v>1.17802100253021E+18</v>
      </c>
      <c r="E347" s="2">
        <v>7.30226824483E+17</v>
      </c>
      <c r="F347" s="2">
        <v>4.4779417804721E+17</v>
      </c>
      <c r="G347" s="2" t="s">
        <v>10</v>
      </c>
      <c r="H347" s="2" t="s">
        <v>10</v>
      </c>
    </row>
    <row r="348" spans="1:8" ht="11.25">
      <c r="A348" s="1" t="s">
        <v>648</v>
      </c>
      <c r="B348" s="1" t="s">
        <v>649</v>
      </c>
      <c r="C348" s="2" t="s">
        <v>10</v>
      </c>
      <c r="D348" s="2">
        <v>2.86324559273E+17</v>
      </c>
      <c r="E348" s="2">
        <v>75853299400000000</v>
      </c>
      <c r="F348" s="2">
        <v>2.10471259873E+17</v>
      </c>
      <c r="G348" s="2" t="s">
        <v>10</v>
      </c>
      <c r="H348" s="2" t="s">
        <v>10</v>
      </c>
    </row>
    <row r="349" spans="1:8" ht="11.25">
      <c r="A349" s="1" t="s">
        <v>650</v>
      </c>
      <c r="B349" s="1" t="s">
        <v>458</v>
      </c>
      <c r="C349" s="2" t="s">
        <v>10</v>
      </c>
      <c r="D349" s="2">
        <v>7400000000000</v>
      </c>
      <c r="E349" s="2" t="s">
        <v>10</v>
      </c>
      <c r="F349" s="2">
        <v>7400000000000</v>
      </c>
      <c r="G349" s="2" t="s">
        <v>10</v>
      </c>
      <c r="H349" s="2" t="s">
        <v>10</v>
      </c>
    </row>
    <row r="350" spans="1:8" ht="11.25">
      <c r="A350" s="1" t="s">
        <v>651</v>
      </c>
      <c r="B350" s="1" t="s">
        <v>652</v>
      </c>
      <c r="C350" s="2" t="s">
        <v>10</v>
      </c>
      <c r="D350" s="2">
        <v>2.86317159273E+17</v>
      </c>
      <c r="E350" s="2">
        <v>75853299400000000</v>
      </c>
      <c r="F350" s="2">
        <v>2.10463859873E+17</v>
      </c>
      <c r="G350" s="2" t="s">
        <v>10</v>
      </c>
      <c r="H350" s="2" t="s">
        <v>10</v>
      </c>
    </row>
    <row r="351" spans="1:8" ht="11.25">
      <c r="A351" s="1" t="s">
        <v>653</v>
      </c>
      <c r="B351" s="1" t="s">
        <v>462</v>
      </c>
      <c r="C351" s="2" t="s">
        <v>10</v>
      </c>
      <c r="D351" s="2">
        <v>8.9169644325721E+17</v>
      </c>
      <c r="E351" s="2">
        <v>6.54373525083E+17</v>
      </c>
      <c r="F351" s="2">
        <v>2.3732291817421E+17</v>
      </c>
      <c r="G351" s="2" t="s">
        <v>10</v>
      </c>
      <c r="H351" s="2" t="s">
        <v>10</v>
      </c>
    </row>
    <row r="352" spans="1:8" ht="11.25">
      <c r="A352" s="1" t="s">
        <v>654</v>
      </c>
      <c r="B352" s="1" t="s">
        <v>655</v>
      </c>
      <c r="C352" s="2" t="s">
        <v>10</v>
      </c>
      <c r="D352" s="2">
        <v>8.9169644325721E+17</v>
      </c>
      <c r="E352" s="2">
        <v>6.54373525083E+17</v>
      </c>
      <c r="F352" s="2">
        <v>2.3732291817421E+17</v>
      </c>
      <c r="G352" s="2" t="s">
        <v>10</v>
      </c>
      <c r="H352" s="2" t="s">
        <v>10</v>
      </c>
    </row>
    <row r="353" spans="1:8" ht="11.25">
      <c r="A353" s="1" t="s">
        <v>656</v>
      </c>
      <c r="B353" s="1" t="s">
        <v>657</v>
      </c>
      <c r="C353" s="2" t="s">
        <v>10</v>
      </c>
      <c r="D353" s="2">
        <v>40345431730790000</v>
      </c>
      <c r="E353" s="2">
        <v>8.83243478061E+17</v>
      </c>
      <c r="F353" s="2">
        <v>-8.4289804633021E+17</v>
      </c>
      <c r="G353" s="2" t="s">
        <v>10</v>
      </c>
      <c r="H353" s="2" t="s">
        <v>10</v>
      </c>
    </row>
    <row r="354" spans="1:8" ht="11.25">
      <c r="A354" s="1" t="s">
        <v>658</v>
      </c>
      <c r="B354" s="1" t="s">
        <v>484</v>
      </c>
      <c r="C354" s="2" t="s">
        <v>10</v>
      </c>
      <c r="D354" s="2">
        <v>47709007790000</v>
      </c>
      <c r="E354" s="2" t="s">
        <v>10</v>
      </c>
      <c r="F354" s="2">
        <v>47709007790000</v>
      </c>
      <c r="G354" s="2" t="s">
        <v>10</v>
      </c>
      <c r="H354" s="2" t="s">
        <v>10</v>
      </c>
    </row>
    <row r="355" spans="1:8" ht="11.25">
      <c r="A355" s="1" t="s">
        <v>659</v>
      </c>
      <c r="B355" s="1" t="s">
        <v>488</v>
      </c>
      <c r="C355" s="2" t="s">
        <v>10</v>
      </c>
      <c r="D355" s="2">
        <v>47709007790000</v>
      </c>
      <c r="E355" s="2" t="s">
        <v>10</v>
      </c>
      <c r="F355" s="2">
        <v>47709007790000</v>
      </c>
      <c r="G355" s="2" t="s">
        <v>10</v>
      </c>
      <c r="H355" s="2" t="s">
        <v>10</v>
      </c>
    </row>
    <row r="356" spans="1:8" ht="11.25">
      <c r="A356" s="1" t="s">
        <v>660</v>
      </c>
      <c r="B356" s="1" t="s">
        <v>496</v>
      </c>
      <c r="C356" s="2" t="s">
        <v>10</v>
      </c>
      <c r="D356" s="2">
        <v>186023000000</v>
      </c>
      <c r="E356" s="2">
        <v>109832000000</v>
      </c>
      <c r="F356" s="2">
        <v>76191000000</v>
      </c>
      <c r="G356" s="2" t="s">
        <v>10</v>
      </c>
      <c r="H356" s="2" t="s">
        <v>10</v>
      </c>
    </row>
    <row r="357" spans="1:8" ht="11.25">
      <c r="A357" s="1" t="s">
        <v>661</v>
      </c>
      <c r="B357" s="1" t="s">
        <v>662</v>
      </c>
      <c r="C357" s="2" t="s">
        <v>10</v>
      </c>
      <c r="D357" s="2">
        <v>186023000000</v>
      </c>
      <c r="E357" s="2">
        <v>109832000000</v>
      </c>
      <c r="F357" s="2">
        <v>76191000000</v>
      </c>
      <c r="G357" s="2" t="s">
        <v>10</v>
      </c>
      <c r="H357" s="2" t="s">
        <v>10</v>
      </c>
    </row>
    <row r="358" spans="1:8" ht="11.25">
      <c r="A358" s="1" t="s">
        <v>663</v>
      </c>
      <c r="B358" s="1" t="s">
        <v>500</v>
      </c>
      <c r="C358" s="2" t="s">
        <v>10</v>
      </c>
      <c r="D358" s="2">
        <v>40297536700000000</v>
      </c>
      <c r="E358" s="2">
        <v>8.83243368229E+17</v>
      </c>
      <c r="F358" s="2">
        <v>-8.42945831529E+17</v>
      </c>
      <c r="G358" s="2" t="s">
        <v>10</v>
      </c>
      <c r="H358" s="2" t="s">
        <v>10</v>
      </c>
    </row>
    <row r="359" spans="1:8" ht="11.25">
      <c r="A359" s="1" t="s">
        <v>664</v>
      </c>
      <c r="B359" s="1" t="s">
        <v>665</v>
      </c>
      <c r="C359" s="2" t="s">
        <v>10</v>
      </c>
      <c r="D359" s="2" t="s">
        <v>10</v>
      </c>
      <c r="E359" s="2">
        <v>86871000000000000</v>
      </c>
      <c r="F359" s="2">
        <v>-86871000000000000</v>
      </c>
      <c r="G359" s="2" t="s">
        <v>10</v>
      </c>
      <c r="H359" s="2" t="s">
        <v>10</v>
      </c>
    </row>
    <row r="360" spans="1:8" ht="11.25">
      <c r="A360" s="1" t="s">
        <v>666</v>
      </c>
      <c r="B360" s="1" t="s">
        <v>667</v>
      </c>
      <c r="C360" s="2" t="s">
        <v>10</v>
      </c>
      <c r="D360" s="2">
        <v>40297536700000000</v>
      </c>
      <c r="E360" s="2">
        <v>7.96372368229E+17</v>
      </c>
      <c r="F360" s="2">
        <v>-7.56074831529E+17</v>
      </c>
      <c r="G360" s="2" t="s">
        <v>10</v>
      </c>
      <c r="H360" s="2" t="s">
        <v>10</v>
      </c>
    </row>
    <row r="361" spans="1:8" ht="11.25">
      <c r="A361" s="1" t="s">
        <v>668</v>
      </c>
      <c r="B361" s="1" t="s">
        <v>669</v>
      </c>
      <c r="C361" s="2" t="s">
        <v>10</v>
      </c>
      <c r="D361" s="2">
        <v>4.485704147018E+18</v>
      </c>
      <c r="E361" s="2">
        <v>4.485704147018E+18</v>
      </c>
      <c r="F361" s="2" t="s">
        <v>10</v>
      </c>
      <c r="G361" s="2" t="s">
        <v>10</v>
      </c>
      <c r="H361" s="2" t="s">
        <v>10</v>
      </c>
    </row>
    <row r="362" spans="1:8" ht="11.25">
      <c r="A362" s="1" t="s">
        <v>670</v>
      </c>
      <c r="B362" s="1" t="s">
        <v>671</v>
      </c>
      <c r="C362" s="2">
        <v>1.47306193625E+18</v>
      </c>
      <c r="D362" s="2">
        <v>6734073800000000</v>
      </c>
      <c r="E362" s="2">
        <v>6734073800000000</v>
      </c>
      <c r="F362" s="2">
        <v>1.47306193625E+18</v>
      </c>
      <c r="G362" s="2" t="s">
        <v>10</v>
      </c>
      <c r="H362" s="2" t="s">
        <v>10</v>
      </c>
    </row>
    <row r="363" spans="1:8" ht="22.5">
      <c r="A363" s="1" t="s">
        <v>672</v>
      </c>
      <c r="B363" s="1" t="s">
        <v>673</v>
      </c>
      <c r="C363" s="2">
        <v>2.763672941E+17</v>
      </c>
      <c r="D363" s="2" t="s">
        <v>10</v>
      </c>
      <c r="E363" s="2" t="s">
        <v>10</v>
      </c>
      <c r="F363" s="2">
        <v>2.763672941E+17</v>
      </c>
      <c r="G363" s="2" t="s">
        <v>10</v>
      </c>
      <c r="H363" s="2" t="s">
        <v>10</v>
      </c>
    </row>
    <row r="364" spans="1:8" ht="11.25">
      <c r="A364" s="1" t="s">
        <v>674</v>
      </c>
      <c r="B364" s="1" t="s">
        <v>675</v>
      </c>
      <c r="C364" s="2">
        <v>2.763672941E+17</v>
      </c>
      <c r="D364" s="2" t="s">
        <v>10</v>
      </c>
      <c r="E364" s="2" t="s">
        <v>10</v>
      </c>
      <c r="F364" s="2">
        <v>2.763672941E+17</v>
      </c>
      <c r="G364" s="2" t="s">
        <v>10</v>
      </c>
      <c r="H364" s="2" t="s">
        <v>10</v>
      </c>
    </row>
    <row r="365" spans="1:8" ht="11.25">
      <c r="A365" s="1" t="s">
        <v>676</v>
      </c>
      <c r="B365" s="1" t="s">
        <v>677</v>
      </c>
      <c r="C365" s="2">
        <v>1.19669464215E+18</v>
      </c>
      <c r="D365" s="2">
        <v>6734073800000000</v>
      </c>
      <c r="E365" s="2">
        <v>6734073800000000</v>
      </c>
      <c r="F365" s="2">
        <v>1.19669464215E+18</v>
      </c>
      <c r="G365" s="2" t="s">
        <v>10</v>
      </c>
      <c r="H365" s="2" t="s">
        <v>10</v>
      </c>
    </row>
    <row r="366" spans="1:8" ht="11.25">
      <c r="A366" s="1" t="s">
        <v>678</v>
      </c>
      <c r="B366" s="1" t="s">
        <v>474</v>
      </c>
      <c r="C366" s="2">
        <v>1.17600567685E+18</v>
      </c>
      <c r="D366" s="2">
        <v>6734073800000000</v>
      </c>
      <c r="E366" s="2">
        <v>6734073800000000</v>
      </c>
      <c r="F366" s="2">
        <v>1.17600567685E+18</v>
      </c>
      <c r="G366" s="2" t="s">
        <v>10</v>
      </c>
      <c r="H366" s="2" t="s">
        <v>10</v>
      </c>
    </row>
    <row r="367" spans="1:8" ht="11.25">
      <c r="A367" s="1" t="s">
        <v>679</v>
      </c>
      <c r="B367" s="1" t="s">
        <v>680</v>
      </c>
      <c r="C367" s="2">
        <v>20688965300000000</v>
      </c>
      <c r="D367" s="2" t="s">
        <v>10</v>
      </c>
      <c r="E367" s="2" t="s">
        <v>10</v>
      </c>
      <c r="F367" s="2">
        <v>20688965300000000</v>
      </c>
      <c r="G367" s="2" t="s">
        <v>10</v>
      </c>
      <c r="H367" s="2" t="s">
        <v>10</v>
      </c>
    </row>
    <row r="368" spans="1:8" ht="11.25">
      <c r="A368" s="1" t="s">
        <v>681</v>
      </c>
      <c r="B368" s="1" t="s">
        <v>682</v>
      </c>
      <c r="C368" s="2">
        <v>2.3753363071881E+19</v>
      </c>
      <c r="D368" s="2">
        <v>3.682630155618E+18</v>
      </c>
      <c r="E368" s="2">
        <v>7.896058438E+17</v>
      </c>
      <c r="F368" s="2">
        <v>2.6646387383699E+19</v>
      </c>
      <c r="G368" s="2" t="s">
        <v>10</v>
      </c>
      <c r="H368" s="2" t="s">
        <v>10</v>
      </c>
    </row>
    <row r="369" spans="1:8" ht="11.25">
      <c r="A369" s="1" t="s">
        <v>683</v>
      </c>
      <c r="B369" s="1" t="s">
        <v>201</v>
      </c>
      <c r="C369" s="2">
        <v>11000000000000000</v>
      </c>
      <c r="D369" s="2" t="s">
        <v>10</v>
      </c>
      <c r="E369" s="2" t="s">
        <v>10</v>
      </c>
      <c r="F369" s="2">
        <v>11000000000000000</v>
      </c>
      <c r="G369" s="2" t="s">
        <v>10</v>
      </c>
      <c r="H369" s="2" t="s">
        <v>10</v>
      </c>
    </row>
    <row r="370" spans="1:8" ht="11.25">
      <c r="A370" s="1" t="s">
        <v>684</v>
      </c>
      <c r="B370" s="1" t="s">
        <v>685</v>
      </c>
      <c r="C370" s="2">
        <v>11000000000000000</v>
      </c>
      <c r="D370" s="2" t="s">
        <v>10</v>
      </c>
      <c r="E370" s="2" t="s">
        <v>10</v>
      </c>
      <c r="F370" s="2">
        <v>11000000000000000</v>
      </c>
      <c r="G370" s="2" t="s">
        <v>10</v>
      </c>
      <c r="H370" s="2" t="s">
        <v>10</v>
      </c>
    </row>
    <row r="371" spans="1:8" ht="11.25">
      <c r="A371" s="1" t="s">
        <v>686</v>
      </c>
      <c r="B371" s="1" t="s">
        <v>687</v>
      </c>
      <c r="C371" s="2">
        <v>2.3738857996493E+19</v>
      </c>
      <c r="D371" s="2" t="s">
        <v>10</v>
      </c>
      <c r="E371" s="2" t="s">
        <v>10</v>
      </c>
      <c r="F371" s="2">
        <v>2.3738857996493E+19</v>
      </c>
      <c r="G371" s="2" t="s">
        <v>10</v>
      </c>
      <c r="H371" s="2" t="s">
        <v>10</v>
      </c>
    </row>
    <row r="372" spans="1:8" ht="11.25">
      <c r="A372" s="1" t="s">
        <v>688</v>
      </c>
      <c r="B372" s="1" t="s">
        <v>689</v>
      </c>
      <c r="C372" s="2">
        <v>1.602195248926E+19</v>
      </c>
      <c r="D372" s="2" t="s">
        <v>10</v>
      </c>
      <c r="E372" s="2" t="s">
        <v>10</v>
      </c>
      <c r="F372" s="2">
        <v>1.602195248926E+19</v>
      </c>
      <c r="G372" s="2" t="s">
        <v>10</v>
      </c>
      <c r="H372" s="2" t="s">
        <v>10</v>
      </c>
    </row>
    <row r="373" spans="1:8" ht="11.25">
      <c r="A373" s="1" t="s">
        <v>690</v>
      </c>
      <c r="B373" s="1" t="s">
        <v>691</v>
      </c>
      <c r="C373" s="2">
        <v>7.716905507233E+18</v>
      </c>
      <c r="D373" s="2" t="s">
        <v>10</v>
      </c>
      <c r="E373" s="2" t="s">
        <v>10</v>
      </c>
      <c r="F373" s="2">
        <v>7.716905507233E+18</v>
      </c>
      <c r="G373" s="2" t="s">
        <v>10</v>
      </c>
      <c r="H373" s="2" t="s">
        <v>10</v>
      </c>
    </row>
    <row r="374" spans="1:8" ht="11.25">
      <c r="A374" s="1" t="s">
        <v>692</v>
      </c>
      <c r="B374" s="1" t="s">
        <v>693</v>
      </c>
      <c r="C374" s="2">
        <v>3505075388000000</v>
      </c>
      <c r="D374" s="2" t="s">
        <v>10</v>
      </c>
      <c r="E374" s="2" t="s">
        <v>10</v>
      </c>
      <c r="F374" s="2">
        <v>3505075388000000</v>
      </c>
      <c r="G374" s="2" t="s">
        <v>10</v>
      </c>
      <c r="H374" s="2" t="s">
        <v>10</v>
      </c>
    </row>
    <row r="375" spans="1:8" ht="11.25">
      <c r="A375" s="1" t="s">
        <v>694</v>
      </c>
      <c r="B375" s="1" t="s">
        <v>695</v>
      </c>
      <c r="C375" s="2">
        <v>3505075388000000</v>
      </c>
      <c r="D375" s="2" t="s">
        <v>10</v>
      </c>
      <c r="E375" s="2" t="s">
        <v>10</v>
      </c>
      <c r="F375" s="2">
        <v>3505075388000000</v>
      </c>
      <c r="G375" s="2" t="s">
        <v>10</v>
      </c>
      <c r="H375" s="2" t="s">
        <v>10</v>
      </c>
    </row>
    <row r="376" spans="1:8" ht="11.25">
      <c r="A376" s="1" t="s">
        <v>696</v>
      </c>
      <c r="B376" s="1" t="s">
        <v>697</v>
      </c>
      <c r="C376" s="2" t="s">
        <v>10</v>
      </c>
      <c r="D376" s="2">
        <v>3.682630155618E+18</v>
      </c>
      <c r="E376" s="2">
        <v>7.896058438E+17</v>
      </c>
      <c r="F376" s="2">
        <v>2.893024311818E+18</v>
      </c>
      <c r="G376" s="2" t="s">
        <v>10</v>
      </c>
      <c r="H376" s="2" t="s">
        <v>10</v>
      </c>
    </row>
    <row r="377" spans="1:8" ht="11.25">
      <c r="A377" s="1" t="s">
        <v>698</v>
      </c>
      <c r="B377" s="1" t="s">
        <v>699</v>
      </c>
      <c r="C377" s="2" t="s">
        <v>10</v>
      </c>
      <c r="D377" s="2">
        <v>3.682630155618E+18</v>
      </c>
      <c r="E377" s="2">
        <v>7.896058438E+17</v>
      </c>
      <c r="F377" s="2">
        <v>2.893024311818E+18</v>
      </c>
      <c r="G377" s="2" t="s">
        <v>10</v>
      </c>
      <c r="H377" s="2" t="s">
        <v>10</v>
      </c>
    </row>
    <row r="378" spans="1:8" ht="11.25">
      <c r="A378" s="1" t="s">
        <v>700</v>
      </c>
      <c r="B378" s="1" t="s">
        <v>701</v>
      </c>
      <c r="C378" s="2">
        <v>-2.5226425008131E+19</v>
      </c>
      <c r="D378" s="2">
        <v>7.963399176E+17</v>
      </c>
      <c r="E378" s="2">
        <v>3.689364229418E+18</v>
      </c>
      <c r="F378" s="2">
        <v>-2.8119449319949E+19</v>
      </c>
      <c r="G378" s="2" t="s">
        <v>10</v>
      </c>
      <c r="H378" s="2" t="s">
        <v>10</v>
      </c>
    </row>
    <row r="379" spans="1:8" ht="11.25">
      <c r="A379" s="1" t="s">
        <v>702</v>
      </c>
      <c r="B379" s="1" t="s">
        <v>703</v>
      </c>
      <c r="C379" s="2">
        <v>-1.47306193625E+18</v>
      </c>
      <c r="D379" s="2">
        <v>6734073800000000</v>
      </c>
      <c r="E379" s="2">
        <v>6734073800000000</v>
      </c>
      <c r="F379" s="2">
        <v>-1.47306193625E+18</v>
      </c>
      <c r="G379" s="2" t="s">
        <v>10</v>
      </c>
      <c r="H379" s="2" t="s">
        <v>10</v>
      </c>
    </row>
    <row r="380" spans="1:8" ht="11.25">
      <c r="A380" s="1" t="s">
        <v>704</v>
      </c>
      <c r="B380" s="1" t="s">
        <v>705</v>
      </c>
      <c r="C380" s="2">
        <v>-2.763672941E+17</v>
      </c>
      <c r="D380" s="2" t="s">
        <v>10</v>
      </c>
      <c r="E380" s="2" t="s">
        <v>10</v>
      </c>
      <c r="F380" s="2">
        <v>-2.763672941E+17</v>
      </c>
      <c r="G380" s="2" t="s">
        <v>10</v>
      </c>
      <c r="H380" s="2" t="s">
        <v>10</v>
      </c>
    </row>
    <row r="381" spans="1:8" ht="11.25">
      <c r="A381" s="1" t="s">
        <v>706</v>
      </c>
      <c r="B381" s="1" t="s">
        <v>680</v>
      </c>
      <c r="C381" s="2">
        <v>-1.19669464215E+18</v>
      </c>
      <c r="D381" s="2">
        <v>6734073800000000</v>
      </c>
      <c r="E381" s="2">
        <v>6734073800000000</v>
      </c>
      <c r="F381" s="2">
        <v>-1.19669464215E+18</v>
      </c>
      <c r="G381" s="2" t="s">
        <v>10</v>
      </c>
      <c r="H381" s="2" t="s">
        <v>10</v>
      </c>
    </row>
    <row r="382" spans="1:8" ht="11.25">
      <c r="A382" s="1" t="s">
        <v>707</v>
      </c>
      <c r="B382" s="1" t="s">
        <v>708</v>
      </c>
      <c r="C382" s="2">
        <v>-2.3753363071881E+19</v>
      </c>
      <c r="D382" s="2">
        <v>7.896058438E+17</v>
      </c>
      <c r="E382" s="2">
        <v>3.682630155618E+18</v>
      </c>
      <c r="F382" s="2">
        <v>-2.6646387383699E+19</v>
      </c>
      <c r="G382" s="2" t="s">
        <v>10</v>
      </c>
      <c r="H382" s="2" t="s">
        <v>10</v>
      </c>
    </row>
    <row r="383" spans="1:8" ht="11.25">
      <c r="A383" s="1" t="s">
        <v>709</v>
      </c>
      <c r="B383" s="1" t="s">
        <v>710</v>
      </c>
      <c r="C383" s="2">
        <v>-2.3738857996493E+19</v>
      </c>
      <c r="D383" s="2" t="s">
        <v>10</v>
      </c>
      <c r="E383" s="2" t="s">
        <v>10</v>
      </c>
      <c r="F383" s="2">
        <v>-2.3738857996493E+19</v>
      </c>
      <c r="G383" s="2" t="s">
        <v>10</v>
      </c>
      <c r="H383" s="2" t="s">
        <v>10</v>
      </c>
    </row>
    <row r="384" spans="1:8" ht="11.25">
      <c r="A384" s="1" t="s">
        <v>711</v>
      </c>
      <c r="B384" s="1" t="s">
        <v>712</v>
      </c>
      <c r="C384" s="2">
        <v>-11000000000000000</v>
      </c>
      <c r="D384" s="2" t="s">
        <v>10</v>
      </c>
      <c r="E384" s="2" t="s">
        <v>10</v>
      </c>
      <c r="F384" s="2">
        <v>-11000000000000000</v>
      </c>
      <c r="G384" s="2" t="s">
        <v>10</v>
      </c>
      <c r="H384" s="2" t="s">
        <v>10</v>
      </c>
    </row>
    <row r="385" spans="1:8" ht="11.25">
      <c r="A385" s="1" t="s">
        <v>713</v>
      </c>
      <c r="B385" s="1" t="s">
        <v>714</v>
      </c>
      <c r="C385" s="2">
        <v>-3505075388000000</v>
      </c>
      <c r="D385" s="2" t="s">
        <v>10</v>
      </c>
      <c r="E385" s="2" t="s">
        <v>10</v>
      </c>
      <c r="F385" s="2">
        <v>-3505075388000000</v>
      </c>
      <c r="G385" s="2" t="s">
        <v>10</v>
      </c>
      <c r="H385" s="2" t="s">
        <v>10</v>
      </c>
    </row>
    <row r="386" spans="1:8" ht="11.25">
      <c r="A386" s="1" t="s">
        <v>715</v>
      </c>
      <c r="B386" s="1" t="s">
        <v>716</v>
      </c>
      <c r="C386" s="2" t="s">
        <v>10</v>
      </c>
      <c r="D386" s="2">
        <v>7.896058438E+17</v>
      </c>
      <c r="E386" s="2">
        <v>3.682630155618E+18</v>
      </c>
      <c r="F386" s="2">
        <v>-2.893024311818E+18</v>
      </c>
      <c r="G386" s="2" t="s">
        <v>10</v>
      </c>
      <c r="H386" s="2" t="s">
        <v>10</v>
      </c>
    </row>
    <row r="387" spans="1:8" ht="11.25">
      <c r="A387" s="1" t="s">
        <v>717</v>
      </c>
      <c r="B387" s="1" t="s">
        <v>718</v>
      </c>
      <c r="C387" s="2" t="s">
        <v>10</v>
      </c>
      <c r="D387" s="2">
        <v>1.7458223601385E+19</v>
      </c>
      <c r="E387" s="2">
        <v>1.7458223601385E+19</v>
      </c>
      <c r="F387" s="2" t="s">
        <v>10</v>
      </c>
      <c r="G387" s="2" t="s">
        <v>10</v>
      </c>
      <c r="H387" s="2" t="s">
        <v>10</v>
      </c>
    </row>
    <row r="388" spans="1:8" ht="11.25">
      <c r="A388" s="1" t="s">
        <v>719</v>
      </c>
      <c r="B388" s="1" t="s">
        <v>720</v>
      </c>
      <c r="C388" s="2">
        <v>1.636377198229E+20</v>
      </c>
      <c r="D388" s="2" t="s">
        <v>10</v>
      </c>
      <c r="E388" s="2" t="s">
        <v>10</v>
      </c>
      <c r="F388" s="2">
        <v>1.636377198229E+20</v>
      </c>
      <c r="G388" s="2" t="s">
        <v>10</v>
      </c>
      <c r="H388" s="2" t="s">
        <v>10</v>
      </c>
    </row>
    <row r="389" spans="1:8" ht="22.5">
      <c r="A389" s="1" t="s">
        <v>721</v>
      </c>
      <c r="B389" s="1" t="s">
        <v>673</v>
      </c>
      <c r="C389" s="2">
        <v>1.636377198229E+20</v>
      </c>
      <c r="D389" s="2" t="s">
        <v>10</v>
      </c>
      <c r="E389" s="2" t="s">
        <v>10</v>
      </c>
      <c r="F389" s="2">
        <v>1.636377198229E+20</v>
      </c>
      <c r="G389" s="2" t="s">
        <v>10</v>
      </c>
      <c r="H389" s="2" t="s">
        <v>10</v>
      </c>
    </row>
    <row r="390" spans="1:8" ht="11.25">
      <c r="A390" s="1" t="s">
        <v>722</v>
      </c>
      <c r="B390" s="1" t="s">
        <v>723</v>
      </c>
      <c r="C390" s="2">
        <v>95227699300000000</v>
      </c>
      <c r="D390" s="2" t="s">
        <v>10</v>
      </c>
      <c r="E390" s="2" t="s">
        <v>10</v>
      </c>
      <c r="F390" s="2">
        <v>95227699300000000</v>
      </c>
      <c r="G390" s="2" t="s">
        <v>10</v>
      </c>
      <c r="H390" s="2" t="s">
        <v>10</v>
      </c>
    </row>
    <row r="391" spans="1:8" ht="11.25">
      <c r="A391" s="1" t="s">
        <v>724</v>
      </c>
      <c r="B391" s="1" t="s">
        <v>725</v>
      </c>
      <c r="C391" s="2">
        <v>3.0659745124E+18</v>
      </c>
      <c r="D391" s="2" t="s">
        <v>10</v>
      </c>
      <c r="E391" s="2" t="s">
        <v>10</v>
      </c>
      <c r="F391" s="2">
        <v>3.0659745124E+18</v>
      </c>
      <c r="G391" s="2" t="s">
        <v>10</v>
      </c>
      <c r="H391" s="2" t="s">
        <v>10</v>
      </c>
    </row>
    <row r="392" spans="1:8" ht="11.25">
      <c r="A392" s="1" t="s">
        <v>726</v>
      </c>
      <c r="B392" s="1" t="s">
        <v>727</v>
      </c>
      <c r="C392" s="2">
        <v>1.604765176112E+20</v>
      </c>
      <c r="D392" s="2" t="s">
        <v>10</v>
      </c>
      <c r="E392" s="2" t="s">
        <v>10</v>
      </c>
      <c r="F392" s="2">
        <v>1.604765176112E+20</v>
      </c>
      <c r="G392" s="2" t="s">
        <v>10</v>
      </c>
      <c r="H392" s="2" t="s">
        <v>10</v>
      </c>
    </row>
    <row r="393" spans="1:8" ht="11.25">
      <c r="A393" s="1" t="s">
        <v>728</v>
      </c>
      <c r="B393" s="1" t="s">
        <v>729</v>
      </c>
      <c r="C393" s="2">
        <v>4.6501257960212E+19</v>
      </c>
      <c r="D393" s="2">
        <v>1.1590682556129E+19</v>
      </c>
      <c r="E393" s="2">
        <v>5.867541045256E+18</v>
      </c>
      <c r="F393" s="2">
        <v>4.0778116449339E+19</v>
      </c>
      <c r="G393" s="2" t="s">
        <v>10</v>
      </c>
      <c r="H393" s="2" t="s">
        <v>10</v>
      </c>
    </row>
    <row r="394" spans="1:8" ht="11.25">
      <c r="A394" s="1" t="s">
        <v>730</v>
      </c>
      <c r="B394" s="1" t="s">
        <v>731</v>
      </c>
      <c r="C394" s="2">
        <v>1.5506666945445E+19</v>
      </c>
      <c r="D394" s="2">
        <v>3.495187895033E+18</v>
      </c>
      <c r="E394" s="2">
        <v>4.401495161156E+18</v>
      </c>
      <c r="F394" s="2">
        <v>1.6412974211568E+19</v>
      </c>
      <c r="G394" s="2" t="s">
        <v>10</v>
      </c>
      <c r="H394" s="2" t="s">
        <v>10</v>
      </c>
    </row>
    <row r="395" spans="1:8" ht="11.25">
      <c r="A395" s="1" t="s">
        <v>732</v>
      </c>
      <c r="B395" s="1" t="s">
        <v>733</v>
      </c>
      <c r="C395" s="2">
        <v>1.5506666945445E+19</v>
      </c>
      <c r="D395" s="2">
        <v>3.495187895033E+18</v>
      </c>
      <c r="E395" s="2">
        <v>4.401495161156E+18</v>
      </c>
      <c r="F395" s="2">
        <v>1.6412974211568E+19</v>
      </c>
      <c r="G395" s="2" t="s">
        <v>10</v>
      </c>
      <c r="H395" s="2" t="s">
        <v>10</v>
      </c>
    </row>
    <row r="396" spans="1:8" ht="11.25">
      <c r="A396" s="1" t="s">
        <v>734</v>
      </c>
      <c r="B396" s="1" t="s">
        <v>735</v>
      </c>
      <c r="C396" s="2">
        <v>9913690600000000</v>
      </c>
      <c r="D396" s="2" t="s">
        <v>10</v>
      </c>
      <c r="E396" s="2" t="s">
        <v>10</v>
      </c>
      <c r="F396" s="2">
        <v>9913690600000000</v>
      </c>
      <c r="G396" s="2" t="s">
        <v>10</v>
      </c>
      <c r="H396" s="2" t="s">
        <v>10</v>
      </c>
    </row>
    <row r="397" spans="1:8" ht="11.25">
      <c r="A397" s="1" t="s">
        <v>736</v>
      </c>
      <c r="B397" s="1" t="s">
        <v>685</v>
      </c>
      <c r="C397" s="2">
        <v>9913690600000000</v>
      </c>
      <c r="D397" s="2" t="s">
        <v>10</v>
      </c>
      <c r="E397" s="2" t="s">
        <v>10</v>
      </c>
      <c r="F397" s="2">
        <v>9913690600000000</v>
      </c>
      <c r="G397" s="2" t="s">
        <v>10</v>
      </c>
      <c r="H397" s="2" t="s">
        <v>10</v>
      </c>
    </row>
    <row r="398" spans="1:8" ht="11.25">
      <c r="A398" s="1" t="s">
        <v>737</v>
      </c>
      <c r="B398" s="1" t="s">
        <v>738</v>
      </c>
      <c r="C398" s="2">
        <v>2.3880426036671E+19</v>
      </c>
      <c r="D398" s="2" t="s">
        <v>10</v>
      </c>
      <c r="E398" s="2" t="s">
        <v>10</v>
      </c>
      <c r="F398" s="2">
        <v>2.3880426036671E+19</v>
      </c>
      <c r="G398" s="2" t="s">
        <v>10</v>
      </c>
      <c r="H398" s="2" t="s">
        <v>10</v>
      </c>
    </row>
    <row r="399" spans="1:8" ht="11.25">
      <c r="A399" s="1" t="s">
        <v>739</v>
      </c>
      <c r="B399" s="1" t="s">
        <v>740</v>
      </c>
      <c r="C399" s="2">
        <v>9.229978386675E+18</v>
      </c>
      <c r="D399" s="2" t="s">
        <v>10</v>
      </c>
      <c r="E399" s="2" t="s">
        <v>10</v>
      </c>
      <c r="F399" s="2">
        <v>9.229978386675E+18</v>
      </c>
      <c r="G399" s="2" t="s">
        <v>10</v>
      </c>
      <c r="H399" s="2" t="s">
        <v>10</v>
      </c>
    </row>
    <row r="400" spans="1:8" ht="11.25">
      <c r="A400" s="1" t="s">
        <v>741</v>
      </c>
      <c r="B400" s="1" t="s">
        <v>742</v>
      </c>
      <c r="C400" s="2">
        <v>1.4650447649996E+19</v>
      </c>
      <c r="D400" s="2" t="s">
        <v>10</v>
      </c>
      <c r="E400" s="2" t="s">
        <v>10</v>
      </c>
      <c r="F400" s="2">
        <v>1.4650447649996E+19</v>
      </c>
      <c r="G400" s="2" t="s">
        <v>10</v>
      </c>
      <c r="H400" s="2" t="s">
        <v>10</v>
      </c>
    </row>
    <row r="401" spans="1:8" ht="11.25">
      <c r="A401" s="1" t="s">
        <v>743</v>
      </c>
      <c r="B401" s="1" t="s">
        <v>744</v>
      </c>
      <c r="C401" s="2">
        <v>7.104251287496E+18</v>
      </c>
      <c r="D401" s="2">
        <v>8.095494661096E+18</v>
      </c>
      <c r="E401" s="2">
        <v>1.4660458841E+18</v>
      </c>
      <c r="F401" s="2">
        <v>4.748025105E+17</v>
      </c>
      <c r="G401" s="2" t="s">
        <v>10</v>
      </c>
      <c r="H401" s="2" t="s">
        <v>10</v>
      </c>
    </row>
    <row r="402" spans="1:8" ht="11.25">
      <c r="A402" s="1" t="s">
        <v>745</v>
      </c>
      <c r="B402" s="1" t="s">
        <v>746</v>
      </c>
      <c r="C402" s="2">
        <v>7.104251287496E+18</v>
      </c>
      <c r="D402" s="2">
        <v>8.095494661096E+18</v>
      </c>
      <c r="E402" s="2">
        <v>1.4660458841E+18</v>
      </c>
      <c r="F402" s="2">
        <v>4.748025105E+17</v>
      </c>
      <c r="G402" s="2" t="s">
        <v>10</v>
      </c>
      <c r="H402" s="2" t="s">
        <v>10</v>
      </c>
    </row>
    <row r="403" spans="1:8" ht="11.25">
      <c r="A403" s="1" t="s">
        <v>747</v>
      </c>
      <c r="B403" s="1" t="s">
        <v>748</v>
      </c>
      <c r="C403" s="2">
        <v>-2.10138977783112E+20</v>
      </c>
      <c r="D403" s="2">
        <v>5.867541045256E+18</v>
      </c>
      <c r="E403" s="2">
        <v>1.1590682556129E+19</v>
      </c>
      <c r="F403" s="2">
        <v>-2.04415836272239E+20</v>
      </c>
      <c r="G403" s="2" t="s">
        <v>10</v>
      </c>
      <c r="H403" s="2" t="s">
        <v>10</v>
      </c>
    </row>
    <row r="404" spans="1:8" ht="11.25">
      <c r="A404" s="1" t="s">
        <v>749</v>
      </c>
      <c r="B404" s="1" t="s">
        <v>750</v>
      </c>
      <c r="C404" s="2">
        <v>-1.636377198229E+20</v>
      </c>
      <c r="D404" s="2" t="s">
        <v>10</v>
      </c>
      <c r="E404" s="2" t="s">
        <v>10</v>
      </c>
      <c r="F404" s="2">
        <v>-1.636377198229E+20</v>
      </c>
      <c r="G404" s="2" t="s">
        <v>10</v>
      </c>
      <c r="H404" s="2" t="s">
        <v>10</v>
      </c>
    </row>
    <row r="405" spans="1:8" ht="11.25">
      <c r="A405" s="1" t="s">
        <v>751</v>
      </c>
      <c r="B405" s="1" t="s">
        <v>705</v>
      </c>
      <c r="C405" s="2">
        <v>-1.636377198229E+20</v>
      </c>
      <c r="D405" s="2" t="s">
        <v>10</v>
      </c>
      <c r="E405" s="2" t="s">
        <v>10</v>
      </c>
      <c r="F405" s="2">
        <v>-1.636377198229E+20</v>
      </c>
      <c r="G405" s="2" t="s">
        <v>10</v>
      </c>
      <c r="H405" s="2" t="s">
        <v>10</v>
      </c>
    </row>
    <row r="406" spans="1:8" ht="11.25">
      <c r="A406" s="1" t="s">
        <v>752</v>
      </c>
      <c r="B406" s="1" t="s">
        <v>753</v>
      </c>
      <c r="C406" s="2">
        <v>-4.6501257960212E+19</v>
      </c>
      <c r="D406" s="2">
        <v>5.867541045256E+18</v>
      </c>
      <c r="E406" s="2">
        <v>1.1590682556129E+19</v>
      </c>
      <c r="F406" s="2">
        <v>-4.0778116449339E+19</v>
      </c>
      <c r="G406" s="2" t="s">
        <v>10</v>
      </c>
      <c r="H406" s="2" t="s">
        <v>10</v>
      </c>
    </row>
    <row r="407" spans="1:8" ht="11.25">
      <c r="A407" s="1" t="s">
        <v>754</v>
      </c>
      <c r="B407" s="1" t="s">
        <v>755</v>
      </c>
      <c r="C407" s="2">
        <v>-9913690600000000</v>
      </c>
      <c r="D407" s="2" t="s">
        <v>10</v>
      </c>
      <c r="E407" s="2" t="s">
        <v>10</v>
      </c>
      <c r="F407" s="2">
        <v>-9913690600000000</v>
      </c>
      <c r="G407" s="2" t="s">
        <v>10</v>
      </c>
      <c r="H407" s="2" t="s">
        <v>10</v>
      </c>
    </row>
    <row r="408" spans="1:8" ht="11.25">
      <c r="A408" s="1" t="s">
        <v>756</v>
      </c>
      <c r="B408" s="1" t="s">
        <v>757</v>
      </c>
      <c r="C408" s="2" t="s">
        <v>10</v>
      </c>
      <c r="D408" s="2" t="s">
        <v>10</v>
      </c>
      <c r="E408" s="2" t="s">
        <v>10</v>
      </c>
      <c r="F408" s="2" t="s">
        <v>10</v>
      </c>
      <c r="G408" s="2" t="s">
        <v>10</v>
      </c>
      <c r="H408" s="2" t="s">
        <v>10</v>
      </c>
    </row>
    <row r="409" spans="1:8" ht="11.25">
      <c r="A409" s="1" t="s">
        <v>758</v>
      </c>
      <c r="B409" s="1" t="s">
        <v>759</v>
      </c>
      <c r="C409" s="2">
        <v>-1.5506666945445E+19</v>
      </c>
      <c r="D409" s="2">
        <v>4.401495161156E+18</v>
      </c>
      <c r="E409" s="2">
        <v>3.495187895033E+18</v>
      </c>
      <c r="F409" s="2">
        <v>-1.6412974211568E+19</v>
      </c>
      <c r="G409" s="2" t="s">
        <v>10</v>
      </c>
      <c r="H409" s="2" t="s">
        <v>10</v>
      </c>
    </row>
    <row r="410" spans="1:8" ht="11.25">
      <c r="A410" s="1" t="s">
        <v>760</v>
      </c>
      <c r="B410" s="1" t="s">
        <v>761</v>
      </c>
      <c r="C410" s="2">
        <v>-2.3880426036671E+19</v>
      </c>
      <c r="D410" s="2" t="s">
        <v>10</v>
      </c>
      <c r="E410" s="2" t="s">
        <v>10</v>
      </c>
      <c r="F410" s="2">
        <v>-2.3880426036671E+19</v>
      </c>
      <c r="G410" s="2" t="s">
        <v>10</v>
      </c>
      <c r="H410" s="2" t="s">
        <v>10</v>
      </c>
    </row>
    <row r="411" spans="1:8" ht="11.25">
      <c r="A411" s="1" t="s">
        <v>762</v>
      </c>
      <c r="B411" s="1" t="s">
        <v>763</v>
      </c>
      <c r="C411" s="2">
        <v>-7.104251287496E+18</v>
      </c>
      <c r="D411" s="2">
        <v>1.4660458841E+18</v>
      </c>
      <c r="E411" s="2">
        <v>8.095494661096E+18</v>
      </c>
      <c r="F411" s="2">
        <v>-4.748025105E+17</v>
      </c>
      <c r="G411" s="2" t="s">
        <v>10</v>
      </c>
      <c r="H411" s="2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1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2" defaultRowHeight="11.25"/>
  <cols>
    <col min="1" max="1" width="16.66015625" style="0" customWidth="1"/>
    <col min="2" max="2" width="58.5" style="0" customWidth="1"/>
    <col min="3" max="3" width="19.33203125" style="0" customWidth="1"/>
    <col min="4" max="5" width="17.83203125" style="0" customWidth="1"/>
    <col min="6" max="6" width="18.33203125" style="0" customWidth="1"/>
    <col min="7" max="7" width="10" style="0" customWidth="1"/>
    <col min="8" max="8" width="11.66015625" style="0" customWidth="1"/>
  </cols>
  <sheetData>
    <row r="3" ht="11.25">
      <c r="C3" s="6">
        <v>100000000</v>
      </c>
    </row>
    <row r="5" spans="1:8" s="4" customFormat="1" ht="33.7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</row>
    <row r="6" spans="1:8" ht="11.25">
      <c r="A6" s="1" t="s">
        <v>8</v>
      </c>
      <c r="B6" s="1" t="s">
        <v>9</v>
      </c>
      <c r="C6" s="7">
        <v>1324615417</v>
      </c>
      <c r="D6" s="7">
        <v>521470123</v>
      </c>
      <c r="E6" s="7">
        <v>456973354</v>
      </c>
      <c r="F6" s="7">
        <v>1389112185</v>
      </c>
      <c r="G6" s="7">
        <v>0</v>
      </c>
      <c r="H6" s="7">
        <v>0</v>
      </c>
    </row>
    <row r="7" spans="1:8" ht="11.25">
      <c r="A7" s="1" t="s">
        <v>11</v>
      </c>
      <c r="B7" s="1" t="s">
        <v>12</v>
      </c>
      <c r="C7" s="7">
        <v>59719009</v>
      </c>
      <c r="D7" s="7">
        <v>194483162</v>
      </c>
      <c r="E7" s="7">
        <v>203171540</v>
      </c>
      <c r="F7" s="7">
        <v>51030631</v>
      </c>
      <c r="G7" s="7">
        <v>0</v>
      </c>
      <c r="H7" s="7">
        <v>0</v>
      </c>
    </row>
    <row r="8" spans="1:8" ht="11.25">
      <c r="A8" s="1" t="s">
        <v>13</v>
      </c>
      <c r="B8" s="1" t="s">
        <v>14</v>
      </c>
      <c r="C8" s="7">
        <v>371172</v>
      </c>
      <c r="D8" s="7">
        <v>23580</v>
      </c>
      <c r="E8" s="7">
        <v>11790</v>
      </c>
      <c r="F8" s="7">
        <v>382962</v>
      </c>
      <c r="G8" s="7">
        <v>0</v>
      </c>
      <c r="H8" s="7">
        <v>0</v>
      </c>
    </row>
    <row r="9" spans="1:8" ht="11.25">
      <c r="A9" s="1" t="s">
        <v>15</v>
      </c>
      <c r="B9" s="1" t="s">
        <v>16</v>
      </c>
      <c r="C9" s="7">
        <v>369076</v>
      </c>
      <c r="D9" s="7">
        <v>0</v>
      </c>
      <c r="E9" s="7">
        <v>0</v>
      </c>
      <c r="F9" s="7">
        <v>369076</v>
      </c>
      <c r="G9" s="7">
        <v>0</v>
      </c>
      <c r="H9" s="7">
        <v>0</v>
      </c>
    </row>
    <row r="10" spans="1:8" ht="11.25">
      <c r="A10" s="1" t="s">
        <v>17</v>
      </c>
      <c r="B10" s="1" t="s">
        <v>18</v>
      </c>
      <c r="C10" s="7">
        <v>2096</v>
      </c>
      <c r="D10" s="7">
        <v>23580</v>
      </c>
      <c r="E10" s="7">
        <v>11790</v>
      </c>
      <c r="F10" s="7">
        <v>13886</v>
      </c>
      <c r="G10" s="7">
        <v>0</v>
      </c>
      <c r="H10" s="7">
        <v>0</v>
      </c>
    </row>
    <row r="11" spans="1:8" ht="11.25">
      <c r="A11" s="1" t="s">
        <v>19</v>
      </c>
      <c r="B11" s="1" t="s">
        <v>20</v>
      </c>
      <c r="C11" s="7">
        <v>59347837</v>
      </c>
      <c r="D11" s="7">
        <v>194459582</v>
      </c>
      <c r="E11" s="7">
        <v>203159750</v>
      </c>
      <c r="F11" s="7">
        <v>50647669</v>
      </c>
      <c r="G11" s="7">
        <v>0</v>
      </c>
      <c r="H11" s="7">
        <v>0</v>
      </c>
    </row>
    <row r="12" spans="1:8" ht="11.25">
      <c r="A12" s="1" t="s">
        <v>21</v>
      </c>
      <c r="B12" s="1" t="s">
        <v>22</v>
      </c>
      <c r="C12" s="7">
        <v>59347837</v>
      </c>
      <c r="D12" s="7">
        <v>194459582</v>
      </c>
      <c r="E12" s="7">
        <v>203159750</v>
      </c>
      <c r="F12" s="7">
        <v>50647669</v>
      </c>
      <c r="G12" s="7">
        <v>0</v>
      </c>
      <c r="H12" s="7">
        <v>0</v>
      </c>
    </row>
    <row r="13" spans="1:8" ht="11.25">
      <c r="A13" s="1" t="s">
        <v>23</v>
      </c>
      <c r="B13" s="1" t="s">
        <v>24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1.25">
      <c r="A14" s="1" t="s">
        <v>25</v>
      </c>
      <c r="B14" s="1" t="s">
        <v>26</v>
      </c>
      <c r="C14" s="7">
        <v>315304317</v>
      </c>
      <c r="D14" s="7">
        <v>20918779</v>
      </c>
      <c r="E14" s="7">
        <v>26493115</v>
      </c>
      <c r="F14" s="7">
        <v>309729981</v>
      </c>
      <c r="G14" s="7">
        <v>0</v>
      </c>
      <c r="H14" s="7">
        <v>0</v>
      </c>
    </row>
    <row r="15" spans="1:8" ht="11.25">
      <c r="A15" s="1" t="s">
        <v>27</v>
      </c>
      <c r="B15" s="1" t="s">
        <v>28</v>
      </c>
      <c r="C15" s="7">
        <v>315304317</v>
      </c>
      <c r="D15" s="7">
        <v>20918779</v>
      </c>
      <c r="E15" s="7">
        <v>26493115</v>
      </c>
      <c r="F15" s="7">
        <v>309729981</v>
      </c>
      <c r="G15" s="7">
        <v>0</v>
      </c>
      <c r="H15" s="7">
        <v>0</v>
      </c>
    </row>
    <row r="16" spans="1:8" ht="11.25">
      <c r="A16" s="1" t="s">
        <v>29</v>
      </c>
      <c r="B16" s="1" t="s">
        <v>30</v>
      </c>
      <c r="C16" s="7">
        <v>315304317</v>
      </c>
      <c r="D16" s="7">
        <v>20918779</v>
      </c>
      <c r="E16" s="7">
        <v>26493115</v>
      </c>
      <c r="F16" s="7">
        <v>309729981</v>
      </c>
      <c r="G16" s="7">
        <v>0</v>
      </c>
      <c r="H16" s="7">
        <v>0</v>
      </c>
    </row>
    <row r="17" spans="1:8" ht="11.25">
      <c r="A17" s="1" t="s">
        <v>31</v>
      </c>
      <c r="B17" s="1" t="s">
        <v>32</v>
      </c>
      <c r="C17" s="7">
        <v>838555322</v>
      </c>
      <c r="D17" s="7">
        <v>304578850</v>
      </c>
      <c r="E17" s="7">
        <v>224980623</v>
      </c>
      <c r="F17" s="7">
        <v>918153549</v>
      </c>
      <c r="G17" s="7">
        <v>0</v>
      </c>
      <c r="H17" s="7">
        <v>0</v>
      </c>
    </row>
    <row r="18" spans="1:8" ht="11.25">
      <c r="A18" s="1" t="s">
        <v>33</v>
      </c>
      <c r="B18" s="1" t="s">
        <v>34</v>
      </c>
      <c r="C18" s="7">
        <v>0</v>
      </c>
      <c r="D18" s="7">
        <v>23415580</v>
      </c>
      <c r="E18" s="7">
        <v>23415580</v>
      </c>
      <c r="F18" s="7">
        <v>0</v>
      </c>
      <c r="G18" s="7">
        <v>0</v>
      </c>
      <c r="H18" s="7">
        <v>0</v>
      </c>
    </row>
    <row r="19" spans="1:8" ht="11.25">
      <c r="A19" s="1" t="s">
        <v>35</v>
      </c>
      <c r="B19" s="1" t="s">
        <v>36</v>
      </c>
      <c r="C19" s="7">
        <v>0</v>
      </c>
      <c r="D19" s="7">
        <v>2295941</v>
      </c>
      <c r="E19" s="7">
        <v>2295941</v>
      </c>
      <c r="F19" s="7">
        <v>0</v>
      </c>
      <c r="G19" s="7">
        <v>0</v>
      </c>
      <c r="H19" s="7">
        <v>0</v>
      </c>
    </row>
    <row r="20" spans="1:8" ht="11.25">
      <c r="A20" s="1" t="s">
        <v>37</v>
      </c>
      <c r="B20" s="1" t="s">
        <v>38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11.25">
      <c r="A21" s="1" t="s">
        <v>39</v>
      </c>
      <c r="B21" s="1" t="s">
        <v>40</v>
      </c>
      <c r="C21" s="7">
        <v>0</v>
      </c>
      <c r="D21" s="7">
        <v>21119639</v>
      </c>
      <c r="E21" s="7">
        <v>21119639</v>
      </c>
      <c r="F21" s="7">
        <v>0</v>
      </c>
      <c r="G21" s="7">
        <v>0</v>
      </c>
      <c r="H21" s="7">
        <v>0</v>
      </c>
    </row>
    <row r="22" spans="1:8" ht="11.25">
      <c r="A22" s="1" t="s">
        <v>41</v>
      </c>
      <c r="B22" s="1" t="s">
        <v>42</v>
      </c>
      <c r="C22" s="7">
        <v>8594791</v>
      </c>
      <c r="D22" s="7">
        <v>46444687</v>
      </c>
      <c r="E22" s="7">
        <v>46444687</v>
      </c>
      <c r="F22" s="7">
        <v>8594791</v>
      </c>
      <c r="G22" s="7">
        <v>0</v>
      </c>
      <c r="H22" s="7">
        <v>0</v>
      </c>
    </row>
    <row r="23" spans="1:8" ht="11.25">
      <c r="A23" s="1" t="s">
        <v>43</v>
      </c>
      <c r="B23" s="1" t="s">
        <v>44</v>
      </c>
      <c r="C23" s="7">
        <v>8594791</v>
      </c>
      <c r="D23" s="7">
        <v>46444687</v>
      </c>
      <c r="E23" s="7">
        <v>46444687</v>
      </c>
      <c r="F23" s="7">
        <v>8594791</v>
      </c>
      <c r="G23" s="7">
        <v>0</v>
      </c>
      <c r="H23" s="7">
        <v>0</v>
      </c>
    </row>
    <row r="24" spans="1:8" ht="11.25">
      <c r="A24" s="1" t="s">
        <v>45</v>
      </c>
      <c r="B24" s="1" t="s">
        <v>46</v>
      </c>
      <c r="C24" s="7">
        <v>12972520</v>
      </c>
      <c r="D24" s="7">
        <v>155690578</v>
      </c>
      <c r="E24" s="7">
        <v>92468931</v>
      </c>
      <c r="F24" s="7">
        <v>76194166</v>
      </c>
      <c r="G24" s="7">
        <v>0</v>
      </c>
      <c r="H24" s="7">
        <v>0</v>
      </c>
    </row>
    <row r="25" spans="1:8" ht="11.25">
      <c r="A25" s="1" t="s">
        <v>47</v>
      </c>
      <c r="B25" s="1" t="s">
        <v>48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1.25">
      <c r="A26" s="1" t="s">
        <v>49</v>
      </c>
      <c r="B26" s="1" t="s">
        <v>50</v>
      </c>
      <c r="C26" s="7">
        <v>5032130</v>
      </c>
      <c r="D26" s="7">
        <v>90580415</v>
      </c>
      <c r="E26" s="7">
        <v>83202930</v>
      </c>
      <c r="F26" s="7">
        <v>12409615</v>
      </c>
      <c r="G26" s="7">
        <v>0</v>
      </c>
      <c r="H26" s="7">
        <v>0</v>
      </c>
    </row>
    <row r="27" spans="1:8" ht="11.25">
      <c r="A27" s="1" t="s">
        <v>51</v>
      </c>
      <c r="B27" s="1" t="s">
        <v>52</v>
      </c>
      <c r="C27" s="7">
        <v>7940389</v>
      </c>
      <c r="D27" s="7">
        <v>65110163</v>
      </c>
      <c r="E27" s="7">
        <v>9266001</v>
      </c>
      <c r="F27" s="7">
        <v>63784551</v>
      </c>
      <c r="G27" s="7">
        <v>0</v>
      </c>
      <c r="H27" s="7">
        <v>0</v>
      </c>
    </row>
    <row r="28" spans="1:8" ht="11.25">
      <c r="A28" s="1" t="s">
        <v>53</v>
      </c>
      <c r="B28" s="1" t="s">
        <v>54</v>
      </c>
      <c r="C28" s="7">
        <v>404297870</v>
      </c>
      <c r="D28" s="7">
        <v>33439522</v>
      </c>
      <c r="E28" s="7">
        <v>41117866</v>
      </c>
      <c r="F28" s="7">
        <v>396619527</v>
      </c>
      <c r="G28" s="7">
        <v>0</v>
      </c>
      <c r="H28" s="7">
        <v>0</v>
      </c>
    </row>
    <row r="29" spans="1:8" ht="11.25">
      <c r="A29" s="1" t="s">
        <v>55</v>
      </c>
      <c r="B29" s="1" t="s">
        <v>56</v>
      </c>
      <c r="C29" s="7">
        <v>402559362</v>
      </c>
      <c r="D29" s="7">
        <v>29520972</v>
      </c>
      <c r="E29" s="7">
        <v>40803498</v>
      </c>
      <c r="F29" s="7">
        <v>391276836</v>
      </c>
      <c r="G29" s="7">
        <v>0</v>
      </c>
      <c r="H29" s="7">
        <v>0</v>
      </c>
    </row>
    <row r="30" spans="1:8" ht="11.25">
      <c r="A30" s="1" t="s">
        <v>57</v>
      </c>
      <c r="B30" s="1" t="s">
        <v>58</v>
      </c>
      <c r="C30" s="7">
        <v>1738508</v>
      </c>
      <c r="D30" s="7">
        <v>3918550</v>
      </c>
      <c r="E30" s="7">
        <v>314368</v>
      </c>
      <c r="F30" s="7">
        <v>5342690</v>
      </c>
      <c r="G30" s="7">
        <v>0</v>
      </c>
      <c r="H30" s="7">
        <v>0</v>
      </c>
    </row>
    <row r="31" spans="1:8" ht="11.25">
      <c r="A31" s="1" t="s">
        <v>59</v>
      </c>
      <c r="B31" s="1" t="s">
        <v>60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1:8" ht="11.25">
      <c r="A32" s="1" t="s">
        <v>61</v>
      </c>
      <c r="B32" s="1" t="s">
        <v>62</v>
      </c>
      <c r="C32" s="7">
        <v>54630314</v>
      </c>
      <c r="D32" s="7">
        <v>5859646</v>
      </c>
      <c r="E32" s="7">
        <v>0</v>
      </c>
      <c r="F32" s="7">
        <v>60489960</v>
      </c>
      <c r="G32" s="7">
        <v>0</v>
      </c>
      <c r="H32" s="7">
        <v>0</v>
      </c>
    </row>
    <row r="33" spans="1:8" ht="11.25">
      <c r="A33" s="1" t="s">
        <v>63</v>
      </c>
      <c r="B33" s="1" t="s">
        <v>64</v>
      </c>
      <c r="C33" s="7">
        <v>54630314</v>
      </c>
      <c r="D33" s="7">
        <v>5859646</v>
      </c>
      <c r="E33" s="7">
        <v>0</v>
      </c>
      <c r="F33" s="7">
        <v>60489960</v>
      </c>
      <c r="G33" s="7">
        <v>0</v>
      </c>
      <c r="H33" s="7">
        <v>0</v>
      </c>
    </row>
    <row r="34" spans="1:8" ht="11.25">
      <c r="A34" s="1" t="s">
        <v>65</v>
      </c>
      <c r="B34" s="1" t="s">
        <v>66</v>
      </c>
      <c r="C34" s="7">
        <v>358059828</v>
      </c>
      <c r="D34" s="7">
        <v>39728837</v>
      </c>
      <c r="E34" s="7">
        <v>21533559</v>
      </c>
      <c r="F34" s="7">
        <v>376255105</v>
      </c>
      <c r="G34" s="7">
        <v>0</v>
      </c>
      <c r="H34" s="7">
        <v>0</v>
      </c>
    </row>
    <row r="35" spans="1:8" ht="11.25">
      <c r="A35" s="1" t="s">
        <v>67</v>
      </c>
      <c r="B35" s="1" t="s">
        <v>68</v>
      </c>
      <c r="C35" s="7">
        <v>324104820</v>
      </c>
      <c r="D35" s="7">
        <v>17715165</v>
      </c>
      <c r="E35" s="7">
        <v>9118025</v>
      </c>
      <c r="F35" s="7">
        <v>332701960</v>
      </c>
      <c r="G35" s="7">
        <v>0</v>
      </c>
      <c r="H35" s="7">
        <v>0</v>
      </c>
    </row>
    <row r="36" spans="1:8" ht="11.25">
      <c r="A36" s="1" t="s">
        <v>69</v>
      </c>
      <c r="B36" s="1" t="s">
        <v>70</v>
      </c>
      <c r="C36" s="7">
        <v>19825977</v>
      </c>
      <c r="D36" s="7">
        <v>0</v>
      </c>
      <c r="E36" s="7">
        <v>9581</v>
      </c>
      <c r="F36" s="7">
        <v>19816396</v>
      </c>
      <c r="G36" s="7">
        <v>0</v>
      </c>
      <c r="H36" s="7">
        <v>0</v>
      </c>
    </row>
    <row r="37" spans="1:8" ht="11.25">
      <c r="A37" s="1" t="s">
        <v>71</v>
      </c>
      <c r="B37" s="1" t="s">
        <v>72</v>
      </c>
      <c r="C37" s="7">
        <v>1137799</v>
      </c>
      <c r="D37" s="7">
        <v>0</v>
      </c>
      <c r="E37" s="7">
        <v>0</v>
      </c>
      <c r="F37" s="7">
        <v>1137799</v>
      </c>
      <c r="G37" s="7">
        <v>0</v>
      </c>
      <c r="H37" s="7">
        <v>0</v>
      </c>
    </row>
    <row r="38" spans="1:8" ht="11.25">
      <c r="A38" s="1" t="s">
        <v>73</v>
      </c>
      <c r="B38" s="1" t="s">
        <v>74</v>
      </c>
      <c r="C38" s="7">
        <v>24799</v>
      </c>
      <c r="D38" s="7">
        <v>0</v>
      </c>
      <c r="E38" s="7">
        <v>0</v>
      </c>
      <c r="F38" s="7">
        <v>24799</v>
      </c>
      <c r="G38" s="7">
        <v>0</v>
      </c>
      <c r="H38" s="7">
        <v>0</v>
      </c>
    </row>
    <row r="39" spans="1:8" ht="11.25">
      <c r="A39" s="1" t="s">
        <v>75</v>
      </c>
      <c r="B39" s="1" t="s">
        <v>76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</row>
    <row r="40" spans="1:8" ht="11.25">
      <c r="A40" s="1" t="s">
        <v>77</v>
      </c>
      <c r="B40" s="1" t="s">
        <v>78</v>
      </c>
      <c r="C40" s="7">
        <v>36026</v>
      </c>
      <c r="D40" s="7">
        <v>0</v>
      </c>
      <c r="E40" s="7">
        <v>0</v>
      </c>
      <c r="F40" s="7">
        <v>36026</v>
      </c>
      <c r="G40" s="7">
        <v>0</v>
      </c>
      <c r="H40" s="7">
        <v>0</v>
      </c>
    </row>
    <row r="41" spans="1:8" ht="11.25">
      <c r="A41" s="1" t="s">
        <v>79</v>
      </c>
      <c r="B41" s="1" t="s">
        <v>80</v>
      </c>
      <c r="C41" s="7">
        <v>12930406</v>
      </c>
      <c r="D41" s="7">
        <v>22013672</v>
      </c>
      <c r="E41" s="7">
        <v>12405954</v>
      </c>
      <c r="F41" s="7">
        <v>22538124</v>
      </c>
      <c r="G41" s="7">
        <v>0</v>
      </c>
      <c r="H41" s="7">
        <v>0</v>
      </c>
    </row>
    <row r="42" spans="1:8" ht="11.25">
      <c r="A42" s="1" t="s">
        <v>81</v>
      </c>
      <c r="B42" s="1" t="s">
        <v>82</v>
      </c>
      <c r="C42" s="7">
        <v>1671945</v>
      </c>
      <c r="D42" s="7">
        <v>0</v>
      </c>
      <c r="E42" s="7">
        <v>10763</v>
      </c>
      <c r="F42" s="7">
        <v>1661182</v>
      </c>
      <c r="G42" s="7">
        <v>0</v>
      </c>
      <c r="H42" s="7">
        <v>0</v>
      </c>
    </row>
    <row r="43" spans="1:8" ht="11.25">
      <c r="A43" s="1" t="s">
        <v>83</v>
      </c>
      <c r="B43" s="1" t="s">
        <v>84</v>
      </c>
      <c r="C43" s="7">
        <v>1671945</v>
      </c>
      <c r="D43" s="7">
        <v>0</v>
      </c>
      <c r="E43" s="7">
        <v>10763</v>
      </c>
      <c r="F43" s="7">
        <v>1661182</v>
      </c>
      <c r="G43" s="7">
        <v>0</v>
      </c>
      <c r="H43" s="7">
        <v>0</v>
      </c>
    </row>
    <row r="44" spans="1:8" ht="11.25">
      <c r="A44" s="1" t="s">
        <v>85</v>
      </c>
      <c r="B44" s="1" t="s">
        <v>86</v>
      </c>
      <c r="C44" s="7">
        <v>1096019</v>
      </c>
      <c r="D44" s="7">
        <v>0</v>
      </c>
      <c r="E44" s="7">
        <v>10763</v>
      </c>
      <c r="F44" s="7">
        <v>1085256</v>
      </c>
      <c r="G44" s="7">
        <v>0</v>
      </c>
      <c r="H44" s="7">
        <v>0</v>
      </c>
    </row>
    <row r="45" spans="1:8" ht="11.25">
      <c r="A45" s="1" t="s">
        <v>87</v>
      </c>
      <c r="B45" s="1" t="s">
        <v>88</v>
      </c>
      <c r="C45" s="7">
        <v>575926</v>
      </c>
      <c r="D45" s="7">
        <v>0</v>
      </c>
      <c r="E45" s="7">
        <v>0</v>
      </c>
      <c r="F45" s="7">
        <v>575926</v>
      </c>
      <c r="G45" s="7">
        <v>0</v>
      </c>
      <c r="H45" s="7">
        <v>0</v>
      </c>
    </row>
    <row r="46" spans="1:8" ht="11.25">
      <c r="A46" s="1" t="s">
        <v>89</v>
      </c>
      <c r="B46" s="1" t="s">
        <v>90</v>
      </c>
      <c r="C46" s="7">
        <v>30166049</v>
      </c>
      <c r="D46" s="7">
        <v>1460609</v>
      </c>
      <c r="E46" s="7">
        <v>1545265</v>
      </c>
      <c r="F46" s="7">
        <v>30081393</v>
      </c>
      <c r="G46" s="7">
        <v>0</v>
      </c>
      <c r="H46" s="7">
        <v>0</v>
      </c>
    </row>
    <row r="47" spans="1:8" ht="11.25">
      <c r="A47" s="1" t="s">
        <v>91</v>
      </c>
      <c r="B47" s="1" t="s">
        <v>92</v>
      </c>
      <c r="C47" s="7">
        <v>12561741</v>
      </c>
      <c r="D47" s="7">
        <v>0</v>
      </c>
      <c r="E47" s="7">
        <v>0</v>
      </c>
      <c r="F47" s="7">
        <v>12561741</v>
      </c>
      <c r="G47" s="7">
        <v>0</v>
      </c>
      <c r="H47" s="7">
        <v>0</v>
      </c>
    </row>
    <row r="48" spans="1:8" ht="11.25">
      <c r="A48" s="1" t="s">
        <v>93</v>
      </c>
      <c r="B48" s="1" t="s">
        <v>94</v>
      </c>
      <c r="C48" s="7">
        <v>1424669</v>
      </c>
      <c r="D48" s="7">
        <v>0</v>
      </c>
      <c r="E48" s="7">
        <v>0</v>
      </c>
      <c r="F48" s="7">
        <v>1424669</v>
      </c>
      <c r="G48" s="7">
        <v>0</v>
      </c>
      <c r="H48" s="7">
        <v>0</v>
      </c>
    </row>
    <row r="49" spans="1:8" ht="11.25">
      <c r="A49" s="1" t="s">
        <v>95</v>
      </c>
      <c r="B49" s="1" t="s">
        <v>96</v>
      </c>
      <c r="C49" s="7">
        <v>11137072</v>
      </c>
      <c r="D49" s="7">
        <v>0</v>
      </c>
      <c r="E49" s="7">
        <v>0</v>
      </c>
      <c r="F49" s="7">
        <v>11137072</v>
      </c>
      <c r="G49" s="7">
        <v>0</v>
      </c>
      <c r="H49" s="7">
        <v>0</v>
      </c>
    </row>
    <row r="50" spans="1:8" ht="11.25">
      <c r="A50" s="1" t="s">
        <v>97</v>
      </c>
      <c r="B50" s="1" t="s">
        <v>98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</row>
    <row r="51" spans="1:8" ht="11.25">
      <c r="A51" s="1" t="s">
        <v>99</v>
      </c>
      <c r="B51" s="1" t="s">
        <v>100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</row>
    <row r="52" spans="1:8" ht="11.25">
      <c r="A52" s="1" t="s">
        <v>101</v>
      </c>
      <c r="B52" s="1" t="s">
        <v>102</v>
      </c>
      <c r="C52" s="7">
        <v>30178</v>
      </c>
      <c r="D52" s="7">
        <v>0</v>
      </c>
      <c r="E52" s="7">
        <v>0</v>
      </c>
      <c r="F52" s="7">
        <v>30178</v>
      </c>
      <c r="G52" s="7">
        <v>0</v>
      </c>
      <c r="H52" s="7">
        <v>0</v>
      </c>
    </row>
    <row r="53" spans="1:8" ht="11.25">
      <c r="A53" s="1" t="s">
        <v>103</v>
      </c>
      <c r="B53" s="1" t="s">
        <v>104</v>
      </c>
      <c r="C53" s="7">
        <v>21035</v>
      </c>
      <c r="D53" s="7">
        <v>0</v>
      </c>
      <c r="E53" s="7">
        <v>0</v>
      </c>
      <c r="F53" s="7">
        <v>21035</v>
      </c>
      <c r="G53" s="7">
        <v>0</v>
      </c>
      <c r="H53" s="7">
        <v>0</v>
      </c>
    </row>
    <row r="54" spans="1:8" ht="11.25">
      <c r="A54" s="1" t="s">
        <v>105</v>
      </c>
      <c r="B54" s="1" t="s">
        <v>106</v>
      </c>
      <c r="C54" s="7">
        <v>9144</v>
      </c>
      <c r="D54" s="7">
        <v>0</v>
      </c>
      <c r="E54" s="7">
        <v>0</v>
      </c>
      <c r="F54" s="7">
        <v>9144</v>
      </c>
      <c r="G54" s="7">
        <v>0</v>
      </c>
      <c r="H54" s="7">
        <v>0</v>
      </c>
    </row>
    <row r="55" spans="1:8" ht="11.25">
      <c r="A55" s="1" t="s">
        <v>107</v>
      </c>
      <c r="B55" s="1" t="s">
        <v>108</v>
      </c>
      <c r="C55" s="7">
        <v>1055312</v>
      </c>
      <c r="D55" s="7">
        <v>631062</v>
      </c>
      <c r="E55" s="7">
        <v>679648</v>
      </c>
      <c r="F55" s="7">
        <v>1006726</v>
      </c>
      <c r="G55" s="7">
        <v>0</v>
      </c>
      <c r="H55" s="7">
        <v>0</v>
      </c>
    </row>
    <row r="56" spans="1:8" ht="11.25">
      <c r="A56" s="1" t="s">
        <v>109</v>
      </c>
      <c r="B56" s="1" t="s">
        <v>110</v>
      </c>
      <c r="C56" s="7">
        <v>6342</v>
      </c>
      <c r="D56" s="7">
        <v>0</v>
      </c>
      <c r="E56" s="7">
        <v>0</v>
      </c>
      <c r="F56" s="7">
        <v>6342</v>
      </c>
      <c r="G56" s="7">
        <v>0</v>
      </c>
      <c r="H56" s="7">
        <v>0</v>
      </c>
    </row>
    <row r="57" spans="1:8" ht="11.25">
      <c r="A57" s="1" t="s">
        <v>111</v>
      </c>
      <c r="B57" s="1" t="s">
        <v>112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1.25">
      <c r="A58" s="1" t="s">
        <v>113</v>
      </c>
      <c r="B58" s="1" t="s">
        <v>114</v>
      </c>
      <c r="C58" s="7">
        <v>8169</v>
      </c>
      <c r="D58" s="7">
        <v>196530</v>
      </c>
      <c r="E58" s="7">
        <v>54838</v>
      </c>
      <c r="F58" s="7">
        <v>149862</v>
      </c>
      <c r="G58" s="7">
        <v>0</v>
      </c>
      <c r="H58" s="7">
        <v>0</v>
      </c>
    </row>
    <row r="59" spans="1:8" ht="11.25">
      <c r="A59" s="1" t="s">
        <v>115</v>
      </c>
      <c r="B59" s="1" t="s">
        <v>116</v>
      </c>
      <c r="C59" s="7">
        <v>1033349</v>
      </c>
      <c r="D59" s="7">
        <v>434532</v>
      </c>
      <c r="E59" s="7">
        <v>624810</v>
      </c>
      <c r="F59" s="7">
        <v>843070</v>
      </c>
      <c r="G59" s="7">
        <v>0</v>
      </c>
      <c r="H59" s="7">
        <v>0</v>
      </c>
    </row>
    <row r="60" spans="1:8" ht="11.25">
      <c r="A60" s="1" t="s">
        <v>117</v>
      </c>
      <c r="B60" s="1" t="s">
        <v>118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1.25">
      <c r="A61" s="1" t="s">
        <v>120</v>
      </c>
      <c r="B61" s="1" t="s">
        <v>121</v>
      </c>
      <c r="C61" s="7">
        <v>7452</v>
      </c>
      <c r="D61" s="7">
        <v>0</v>
      </c>
      <c r="E61" s="7">
        <v>0</v>
      </c>
      <c r="F61" s="7">
        <v>7452</v>
      </c>
      <c r="G61" s="7">
        <v>0</v>
      </c>
      <c r="H61" s="7">
        <v>0</v>
      </c>
    </row>
    <row r="62" spans="1:8" ht="11.25">
      <c r="A62" s="1" t="s">
        <v>122</v>
      </c>
      <c r="B62" s="1" t="s">
        <v>123</v>
      </c>
      <c r="C62" s="7">
        <v>11440497</v>
      </c>
      <c r="D62" s="7">
        <v>0</v>
      </c>
      <c r="E62" s="7">
        <v>0</v>
      </c>
      <c r="F62" s="7">
        <v>11440497</v>
      </c>
      <c r="G62" s="7">
        <v>0</v>
      </c>
      <c r="H62" s="7">
        <v>0</v>
      </c>
    </row>
    <row r="63" spans="1:8" ht="11.25">
      <c r="A63" s="1" t="s">
        <v>124</v>
      </c>
      <c r="B63" s="1" t="s">
        <v>125</v>
      </c>
      <c r="C63" s="7">
        <v>10657303</v>
      </c>
      <c r="D63" s="7">
        <v>0</v>
      </c>
      <c r="E63" s="7">
        <v>0</v>
      </c>
      <c r="F63" s="7">
        <v>10657303</v>
      </c>
      <c r="G63" s="7">
        <v>0</v>
      </c>
      <c r="H63" s="7">
        <v>0</v>
      </c>
    </row>
    <row r="64" spans="1:8" ht="11.25">
      <c r="A64" s="1" t="s">
        <v>126</v>
      </c>
      <c r="B64" s="1" t="s">
        <v>127</v>
      </c>
      <c r="C64" s="7">
        <v>783194</v>
      </c>
      <c r="D64" s="7">
        <v>0</v>
      </c>
      <c r="E64" s="7">
        <v>0</v>
      </c>
      <c r="F64" s="7">
        <v>783194</v>
      </c>
      <c r="G64" s="7">
        <v>0</v>
      </c>
      <c r="H64" s="7">
        <v>0</v>
      </c>
    </row>
    <row r="65" spans="1:8" ht="11.25">
      <c r="A65" s="1" t="s">
        <v>128</v>
      </c>
      <c r="B65" s="1" t="s">
        <v>129</v>
      </c>
      <c r="C65" s="7">
        <v>50818</v>
      </c>
      <c r="D65" s="7">
        <v>0</v>
      </c>
      <c r="E65" s="7">
        <v>0</v>
      </c>
      <c r="F65" s="7">
        <v>50818</v>
      </c>
      <c r="G65" s="7">
        <v>0</v>
      </c>
      <c r="H65" s="7">
        <v>0</v>
      </c>
    </row>
    <row r="66" spans="1:8" ht="11.25">
      <c r="A66" s="1" t="s">
        <v>130</v>
      </c>
      <c r="B66" s="1" t="s">
        <v>131</v>
      </c>
      <c r="C66" s="7">
        <v>2426</v>
      </c>
      <c r="D66" s="7">
        <v>0</v>
      </c>
      <c r="E66" s="7">
        <v>0</v>
      </c>
      <c r="F66" s="7">
        <v>2426</v>
      </c>
      <c r="G66" s="7">
        <v>0</v>
      </c>
      <c r="H66" s="7">
        <v>0</v>
      </c>
    </row>
    <row r="67" spans="1:8" ht="11.25">
      <c r="A67" s="1" t="s">
        <v>132</v>
      </c>
      <c r="B67" s="1" t="s">
        <v>133</v>
      </c>
      <c r="C67" s="7">
        <v>1800</v>
      </c>
      <c r="D67" s="7">
        <v>0</v>
      </c>
      <c r="E67" s="7">
        <v>0</v>
      </c>
      <c r="F67" s="7">
        <v>1800</v>
      </c>
      <c r="G67" s="7">
        <v>0</v>
      </c>
      <c r="H67" s="7">
        <v>0</v>
      </c>
    </row>
    <row r="68" spans="1:8" ht="11.25">
      <c r="A68" s="1" t="s">
        <v>134</v>
      </c>
      <c r="B68" s="1" t="s">
        <v>135</v>
      </c>
      <c r="C68" s="7">
        <v>13794</v>
      </c>
      <c r="D68" s="7">
        <v>0</v>
      </c>
      <c r="E68" s="7">
        <v>0</v>
      </c>
      <c r="F68" s="7">
        <v>13794</v>
      </c>
      <c r="G68" s="7">
        <v>0</v>
      </c>
      <c r="H68" s="7">
        <v>0</v>
      </c>
    </row>
    <row r="69" spans="1:8" ht="11.25">
      <c r="A69" s="1" t="s">
        <v>136</v>
      </c>
      <c r="B69" s="1" t="s">
        <v>137</v>
      </c>
      <c r="C69" s="7">
        <v>30014</v>
      </c>
      <c r="D69" s="7">
        <v>0</v>
      </c>
      <c r="E69" s="7">
        <v>0</v>
      </c>
      <c r="F69" s="7">
        <v>30014</v>
      </c>
      <c r="G69" s="7">
        <v>0</v>
      </c>
      <c r="H69" s="7">
        <v>0</v>
      </c>
    </row>
    <row r="70" spans="1:8" ht="11.25">
      <c r="A70" s="1" t="s">
        <v>138</v>
      </c>
      <c r="B70" s="1" t="s">
        <v>139</v>
      </c>
      <c r="C70" s="7">
        <v>2784</v>
      </c>
      <c r="D70" s="7">
        <v>0</v>
      </c>
      <c r="E70" s="7">
        <v>0</v>
      </c>
      <c r="F70" s="7">
        <v>2784</v>
      </c>
      <c r="G70" s="7">
        <v>0</v>
      </c>
      <c r="H70" s="7">
        <v>0</v>
      </c>
    </row>
    <row r="71" spans="1:8" ht="11.25">
      <c r="A71" s="1" t="s">
        <v>140</v>
      </c>
      <c r="B71" s="1" t="s">
        <v>141</v>
      </c>
      <c r="C71" s="7">
        <v>1700</v>
      </c>
      <c r="D71" s="7">
        <v>0</v>
      </c>
      <c r="E71" s="7">
        <v>0</v>
      </c>
      <c r="F71" s="7">
        <v>1700</v>
      </c>
      <c r="G71" s="7">
        <v>0</v>
      </c>
      <c r="H71" s="7">
        <v>0</v>
      </c>
    </row>
    <row r="72" spans="1:8" ht="11.25">
      <c r="A72" s="1" t="s">
        <v>142</v>
      </c>
      <c r="B72" s="1" t="s">
        <v>143</v>
      </c>
      <c r="C72" s="7">
        <v>1700</v>
      </c>
      <c r="D72" s="7">
        <v>0</v>
      </c>
      <c r="E72" s="7">
        <v>0</v>
      </c>
      <c r="F72" s="7">
        <v>1700</v>
      </c>
      <c r="G72" s="7">
        <v>0</v>
      </c>
      <c r="H72" s="7">
        <v>0</v>
      </c>
    </row>
    <row r="73" spans="1:8" ht="11.25">
      <c r="A73" s="1" t="s">
        <v>144</v>
      </c>
      <c r="B73" s="1" t="s">
        <v>145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1.25">
      <c r="A74" s="1" t="s">
        <v>146</v>
      </c>
      <c r="B74" s="1" t="s">
        <v>147</v>
      </c>
      <c r="C74" s="7">
        <v>4007143</v>
      </c>
      <c r="D74" s="7">
        <v>149417</v>
      </c>
      <c r="E74" s="7">
        <v>7372</v>
      </c>
      <c r="F74" s="7">
        <v>4149188</v>
      </c>
      <c r="G74" s="7">
        <v>0</v>
      </c>
      <c r="H74" s="7">
        <v>0</v>
      </c>
    </row>
    <row r="75" spans="1:8" ht="11.25">
      <c r="A75" s="1" t="s">
        <v>148</v>
      </c>
      <c r="B75" s="1" t="s">
        <v>149</v>
      </c>
      <c r="C75" s="7">
        <v>3968682</v>
      </c>
      <c r="D75" s="7">
        <v>149417</v>
      </c>
      <c r="E75" s="7">
        <v>7335</v>
      </c>
      <c r="F75" s="7">
        <v>4110764</v>
      </c>
      <c r="G75" s="7">
        <v>0</v>
      </c>
      <c r="H75" s="7">
        <v>0</v>
      </c>
    </row>
    <row r="76" spans="1:8" ht="11.25">
      <c r="A76" s="1" t="s">
        <v>150</v>
      </c>
      <c r="B76" s="1" t="s">
        <v>151</v>
      </c>
      <c r="C76" s="7">
        <v>38461</v>
      </c>
      <c r="D76" s="7">
        <v>0</v>
      </c>
      <c r="E76" s="7">
        <v>37</v>
      </c>
      <c r="F76" s="7">
        <v>38424</v>
      </c>
      <c r="G76" s="7">
        <v>0</v>
      </c>
      <c r="H76" s="7">
        <v>0</v>
      </c>
    </row>
    <row r="77" spans="1:8" ht="11.25">
      <c r="A77" s="1" t="s">
        <v>152</v>
      </c>
      <c r="B77" s="1" t="s">
        <v>153</v>
      </c>
      <c r="C77" s="7">
        <v>6230930</v>
      </c>
      <c r="D77" s="7">
        <v>658547</v>
      </c>
      <c r="E77" s="7">
        <v>486054</v>
      </c>
      <c r="F77" s="7">
        <v>6403423</v>
      </c>
      <c r="G77" s="7">
        <v>0</v>
      </c>
      <c r="H77" s="7">
        <v>0</v>
      </c>
    </row>
    <row r="78" spans="1:8" ht="11.25">
      <c r="A78" s="1" t="s">
        <v>154</v>
      </c>
      <c r="B78" s="1" t="s">
        <v>155</v>
      </c>
      <c r="C78" s="7">
        <v>589817</v>
      </c>
      <c r="D78" s="7">
        <v>80250</v>
      </c>
      <c r="E78" s="7">
        <v>7902</v>
      </c>
      <c r="F78" s="7">
        <v>662164</v>
      </c>
      <c r="G78" s="7">
        <v>0</v>
      </c>
      <c r="H78" s="7">
        <v>0</v>
      </c>
    </row>
    <row r="79" spans="1:8" ht="11.25">
      <c r="A79" s="1" t="s">
        <v>156</v>
      </c>
      <c r="B79" s="1" t="s">
        <v>157</v>
      </c>
      <c r="C79" s="7">
        <v>5641114</v>
      </c>
      <c r="D79" s="7">
        <v>578297</v>
      </c>
      <c r="E79" s="7">
        <v>478151</v>
      </c>
      <c r="F79" s="7">
        <v>5741259</v>
      </c>
      <c r="G79" s="7">
        <v>0</v>
      </c>
      <c r="H79" s="7">
        <v>0</v>
      </c>
    </row>
    <row r="80" spans="1:8" ht="11.25">
      <c r="A80" s="1" t="s">
        <v>158</v>
      </c>
      <c r="B80" s="1" t="s">
        <v>159</v>
      </c>
      <c r="C80" s="7">
        <v>905814</v>
      </c>
      <c r="D80" s="7">
        <v>0</v>
      </c>
      <c r="E80" s="7">
        <v>0</v>
      </c>
      <c r="F80" s="7">
        <v>905814</v>
      </c>
      <c r="G80" s="7">
        <v>0</v>
      </c>
      <c r="H80" s="7">
        <v>0</v>
      </c>
    </row>
    <row r="81" spans="1:8" ht="11.25">
      <c r="A81" s="1" t="s">
        <v>160</v>
      </c>
      <c r="B81" s="1" t="s">
        <v>161</v>
      </c>
      <c r="C81" s="7">
        <v>905814</v>
      </c>
      <c r="D81" s="7">
        <v>0</v>
      </c>
      <c r="E81" s="7">
        <v>0</v>
      </c>
      <c r="F81" s="7">
        <v>905814</v>
      </c>
      <c r="G81" s="7">
        <v>0</v>
      </c>
      <c r="H81" s="7">
        <v>0</v>
      </c>
    </row>
    <row r="82" spans="1:8" ht="11.25">
      <c r="A82" s="1" t="s">
        <v>162</v>
      </c>
      <c r="B82" s="1" t="s">
        <v>163</v>
      </c>
      <c r="C82" s="7">
        <v>114920</v>
      </c>
      <c r="D82" s="7">
        <v>0</v>
      </c>
      <c r="E82" s="7">
        <v>0</v>
      </c>
      <c r="F82" s="7">
        <v>114920</v>
      </c>
      <c r="G82" s="7">
        <v>0</v>
      </c>
      <c r="H82" s="7">
        <v>0</v>
      </c>
    </row>
    <row r="83" spans="1:8" ht="11.25">
      <c r="A83" s="1" t="s">
        <v>164</v>
      </c>
      <c r="B83" s="1" t="s">
        <v>165</v>
      </c>
      <c r="C83" s="7">
        <v>114920</v>
      </c>
      <c r="D83" s="7">
        <v>0</v>
      </c>
      <c r="E83" s="7">
        <v>0</v>
      </c>
      <c r="F83" s="7">
        <v>114920</v>
      </c>
      <c r="G83" s="7">
        <v>0</v>
      </c>
      <c r="H83" s="7">
        <v>0</v>
      </c>
    </row>
    <row r="84" spans="1:8" ht="11.25">
      <c r="A84" s="1" t="s">
        <v>166</v>
      </c>
      <c r="B84" s="1" t="s">
        <v>167</v>
      </c>
      <c r="C84" s="7">
        <v>-6087665</v>
      </c>
      <c r="D84" s="7">
        <v>21584</v>
      </c>
      <c r="E84" s="7">
        <v>372192</v>
      </c>
      <c r="F84" s="7">
        <v>-6438273</v>
      </c>
      <c r="G84" s="7">
        <v>0</v>
      </c>
      <c r="H84" s="7">
        <v>0</v>
      </c>
    </row>
    <row r="85" spans="1:8" ht="11.25">
      <c r="A85" s="1" t="s">
        <v>168</v>
      </c>
      <c r="B85" s="1" t="s">
        <v>104</v>
      </c>
      <c r="C85" s="7">
        <v>-931721</v>
      </c>
      <c r="D85" s="7">
        <v>0</v>
      </c>
      <c r="E85" s="7">
        <v>54542</v>
      </c>
      <c r="F85" s="7">
        <v>-986263</v>
      </c>
      <c r="G85" s="7">
        <v>0</v>
      </c>
      <c r="H85" s="7">
        <v>0</v>
      </c>
    </row>
    <row r="86" spans="1:8" ht="11.25">
      <c r="A86" s="1" t="s">
        <v>169</v>
      </c>
      <c r="B86" s="1" t="s">
        <v>110</v>
      </c>
      <c r="C86" s="7">
        <v>-39729</v>
      </c>
      <c r="D86" s="7">
        <v>0</v>
      </c>
      <c r="E86" s="7">
        <v>114</v>
      </c>
      <c r="F86" s="7">
        <v>-39843</v>
      </c>
      <c r="G86" s="7">
        <v>0</v>
      </c>
      <c r="H86" s="7">
        <v>0</v>
      </c>
    </row>
    <row r="87" spans="1:8" ht="11.25">
      <c r="A87" s="1" t="s">
        <v>170</v>
      </c>
      <c r="B87" s="1" t="s">
        <v>112</v>
      </c>
      <c r="C87" s="7">
        <v>-1113</v>
      </c>
      <c r="D87" s="7">
        <v>0</v>
      </c>
      <c r="E87" s="7">
        <v>0</v>
      </c>
      <c r="F87" s="7">
        <v>-1113</v>
      </c>
      <c r="G87" s="7">
        <v>0</v>
      </c>
      <c r="H87" s="7">
        <v>0</v>
      </c>
    </row>
    <row r="88" spans="1:8" ht="11.25">
      <c r="A88" s="1" t="s">
        <v>171</v>
      </c>
      <c r="B88" s="1" t="s">
        <v>172</v>
      </c>
      <c r="C88" s="7">
        <v>-1652929</v>
      </c>
      <c r="D88" s="7">
        <v>0</v>
      </c>
      <c r="E88" s="7">
        <v>81859</v>
      </c>
      <c r="F88" s="7">
        <v>-1734788</v>
      </c>
      <c r="G88" s="7">
        <v>0</v>
      </c>
      <c r="H88" s="7">
        <v>0</v>
      </c>
    </row>
    <row r="89" spans="1:8" ht="11.25">
      <c r="A89" s="1" t="s">
        <v>173</v>
      </c>
      <c r="B89" s="1" t="s">
        <v>116</v>
      </c>
      <c r="C89" s="7">
        <v>-3176302</v>
      </c>
      <c r="D89" s="7">
        <v>21584</v>
      </c>
      <c r="E89" s="7">
        <v>210217</v>
      </c>
      <c r="F89" s="7">
        <v>-3364935</v>
      </c>
      <c r="G89" s="7">
        <v>0</v>
      </c>
      <c r="H89" s="7">
        <v>0</v>
      </c>
    </row>
    <row r="90" spans="1:8" ht="11.25">
      <c r="A90" s="1" t="s">
        <v>174</v>
      </c>
      <c r="B90" s="1" t="s">
        <v>118</v>
      </c>
      <c r="C90" s="7">
        <v>-268716</v>
      </c>
      <c r="D90" s="7">
        <v>0</v>
      </c>
      <c r="E90" s="7">
        <v>22666</v>
      </c>
      <c r="F90" s="7">
        <v>-291382</v>
      </c>
      <c r="G90" s="7">
        <v>0</v>
      </c>
      <c r="H90" s="7">
        <v>0</v>
      </c>
    </row>
    <row r="91" spans="1:8" ht="11.25">
      <c r="A91" s="1" t="s">
        <v>175</v>
      </c>
      <c r="B91" s="1" t="s">
        <v>176</v>
      </c>
      <c r="C91" s="7">
        <v>-17156</v>
      </c>
      <c r="D91" s="7">
        <v>0</v>
      </c>
      <c r="E91" s="7">
        <v>2794</v>
      </c>
      <c r="F91" s="7">
        <v>-19951</v>
      </c>
      <c r="G91" s="7">
        <v>0</v>
      </c>
      <c r="H91" s="7">
        <v>0</v>
      </c>
    </row>
    <row r="92" spans="1:8" ht="22.5">
      <c r="A92" s="1" t="s">
        <v>177</v>
      </c>
      <c r="B92" s="1" t="s">
        <v>178</v>
      </c>
      <c r="C92" s="7">
        <v>-145340</v>
      </c>
      <c r="D92" s="7">
        <v>0</v>
      </c>
      <c r="E92" s="7">
        <v>0</v>
      </c>
      <c r="F92" s="7">
        <v>-145340</v>
      </c>
      <c r="G92" s="7">
        <v>0</v>
      </c>
      <c r="H92" s="7">
        <v>0</v>
      </c>
    </row>
    <row r="93" spans="1:8" ht="11.25">
      <c r="A93" s="1" t="s">
        <v>179</v>
      </c>
      <c r="B93" s="1" t="s">
        <v>180</v>
      </c>
      <c r="C93" s="7">
        <v>-145340</v>
      </c>
      <c r="D93" s="7">
        <v>0</v>
      </c>
      <c r="E93" s="7">
        <v>0</v>
      </c>
      <c r="F93" s="7">
        <v>-145340</v>
      </c>
      <c r="G93" s="7">
        <v>0</v>
      </c>
      <c r="H93" s="7">
        <v>0</v>
      </c>
    </row>
    <row r="94" spans="1:8" ht="11.25">
      <c r="A94" s="1" t="s">
        <v>181</v>
      </c>
      <c r="B94" s="1" t="s">
        <v>182</v>
      </c>
      <c r="C94" s="7">
        <v>79198774</v>
      </c>
      <c r="D94" s="7">
        <v>28722</v>
      </c>
      <c r="E94" s="7">
        <v>772046</v>
      </c>
      <c r="F94" s="7">
        <v>78455450</v>
      </c>
      <c r="G94" s="7">
        <v>0</v>
      </c>
      <c r="H94" s="7">
        <v>0</v>
      </c>
    </row>
    <row r="95" spans="1:8" ht="11.25">
      <c r="A95" s="1" t="s">
        <v>183</v>
      </c>
      <c r="B95" s="1" t="s">
        <v>184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ht="11.25">
      <c r="A96" s="1" t="s">
        <v>185</v>
      </c>
      <c r="B96" s="1" t="s">
        <v>186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ht="11.25">
      <c r="A97" s="1" t="s">
        <v>187</v>
      </c>
      <c r="B97" s="1" t="s">
        <v>188</v>
      </c>
      <c r="C97" s="7">
        <v>18330231</v>
      </c>
      <c r="D97" s="7">
        <v>28647</v>
      </c>
      <c r="E97" s="7">
        <v>94862</v>
      </c>
      <c r="F97" s="7">
        <v>18264016</v>
      </c>
      <c r="G97" s="7">
        <v>0</v>
      </c>
      <c r="H97" s="7">
        <v>0</v>
      </c>
    </row>
    <row r="98" spans="1:8" ht="11.25">
      <c r="A98" s="1" t="s">
        <v>189</v>
      </c>
      <c r="B98" s="1" t="s">
        <v>190</v>
      </c>
      <c r="C98" s="7">
        <v>122494</v>
      </c>
      <c r="D98" s="7">
        <v>28647</v>
      </c>
      <c r="E98" s="7">
        <v>94832</v>
      </c>
      <c r="F98" s="7">
        <v>56308</v>
      </c>
      <c r="G98" s="7">
        <v>0</v>
      </c>
      <c r="H98" s="7">
        <v>0</v>
      </c>
    </row>
    <row r="99" spans="1:8" ht="11.25">
      <c r="A99" s="1" t="s">
        <v>191</v>
      </c>
      <c r="B99" s="1" t="s">
        <v>38</v>
      </c>
      <c r="C99" s="7">
        <v>18207707</v>
      </c>
      <c r="D99" s="7">
        <v>0</v>
      </c>
      <c r="E99" s="7">
        <v>0</v>
      </c>
      <c r="F99" s="7">
        <v>18207707</v>
      </c>
      <c r="G99" s="7">
        <v>0</v>
      </c>
      <c r="H99" s="7">
        <v>0</v>
      </c>
    </row>
    <row r="100" spans="1:8" ht="11.25">
      <c r="A100" s="1" t="s">
        <v>192</v>
      </c>
      <c r="B100" s="1" t="s">
        <v>193</v>
      </c>
      <c r="C100" s="7">
        <v>30</v>
      </c>
      <c r="D100" s="7">
        <v>0</v>
      </c>
      <c r="E100" s="7">
        <v>30</v>
      </c>
      <c r="F100" s="7">
        <v>0</v>
      </c>
      <c r="G100" s="7">
        <v>0</v>
      </c>
      <c r="H100" s="7">
        <v>0</v>
      </c>
    </row>
    <row r="101" spans="1:8" ht="11.25">
      <c r="A101" s="1" t="s">
        <v>194</v>
      </c>
      <c r="B101" s="1" t="s">
        <v>195</v>
      </c>
      <c r="C101" s="7">
        <v>370538</v>
      </c>
      <c r="D101" s="7">
        <v>75</v>
      </c>
      <c r="E101" s="7">
        <v>58836</v>
      </c>
      <c r="F101" s="7">
        <v>311777</v>
      </c>
      <c r="G101" s="7">
        <v>0</v>
      </c>
      <c r="H101" s="7">
        <v>0</v>
      </c>
    </row>
    <row r="102" spans="1:8" ht="11.25">
      <c r="A102" s="1" t="s">
        <v>196</v>
      </c>
      <c r="B102" s="1" t="s">
        <v>197</v>
      </c>
      <c r="C102" s="7">
        <v>370530</v>
      </c>
      <c r="D102" s="7">
        <v>75</v>
      </c>
      <c r="E102" s="7">
        <v>58836</v>
      </c>
      <c r="F102" s="7">
        <v>311769</v>
      </c>
      <c r="G102" s="7">
        <v>0</v>
      </c>
      <c r="H102" s="7">
        <v>0</v>
      </c>
    </row>
    <row r="103" spans="1:8" ht="11.25">
      <c r="A103" s="1" t="s">
        <v>198</v>
      </c>
      <c r="B103" s="1" t="s">
        <v>199</v>
      </c>
      <c r="C103" s="7">
        <v>8</v>
      </c>
      <c r="D103" s="7">
        <v>0</v>
      </c>
      <c r="E103" s="7">
        <v>0</v>
      </c>
      <c r="F103" s="7">
        <v>8</v>
      </c>
      <c r="G103" s="7">
        <v>0</v>
      </c>
      <c r="H103" s="7">
        <v>0</v>
      </c>
    </row>
    <row r="104" spans="1:8" ht="11.25">
      <c r="A104" s="1" t="s">
        <v>200</v>
      </c>
      <c r="B104" s="1" t="s">
        <v>201</v>
      </c>
      <c r="C104" s="7">
        <v>7841600</v>
      </c>
      <c r="D104" s="7">
        <v>0</v>
      </c>
      <c r="E104" s="7">
        <v>0</v>
      </c>
      <c r="F104" s="7">
        <v>7841600</v>
      </c>
      <c r="G104" s="7">
        <v>0</v>
      </c>
      <c r="H104" s="7">
        <v>0</v>
      </c>
    </row>
    <row r="105" spans="1:8" ht="11.25">
      <c r="A105" s="1" t="s">
        <v>202</v>
      </c>
      <c r="B105" s="1" t="s">
        <v>203</v>
      </c>
      <c r="C105" s="7">
        <v>7831594</v>
      </c>
      <c r="D105" s="7">
        <v>0</v>
      </c>
      <c r="E105" s="7">
        <v>0</v>
      </c>
      <c r="F105" s="7">
        <v>7831594</v>
      </c>
      <c r="G105" s="7">
        <v>0</v>
      </c>
      <c r="H105" s="7">
        <v>0</v>
      </c>
    </row>
    <row r="106" spans="1:8" ht="11.25">
      <c r="A106" s="1" t="s">
        <v>204</v>
      </c>
      <c r="B106" s="1" t="s">
        <v>205</v>
      </c>
      <c r="C106" s="7">
        <v>10006</v>
      </c>
      <c r="D106" s="7">
        <v>0</v>
      </c>
      <c r="E106" s="7">
        <v>0</v>
      </c>
      <c r="F106" s="7">
        <v>10006</v>
      </c>
      <c r="G106" s="7">
        <v>0</v>
      </c>
      <c r="H106" s="7">
        <v>0</v>
      </c>
    </row>
    <row r="107" spans="1:8" ht="11.25">
      <c r="A107" s="1" t="s">
        <v>206</v>
      </c>
      <c r="B107" s="1" t="s">
        <v>207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22.5">
      <c r="A108" s="1" t="s">
        <v>208</v>
      </c>
      <c r="B108" s="1" t="s">
        <v>209</v>
      </c>
      <c r="C108" s="7">
        <v>-10006</v>
      </c>
      <c r="D108" s="7">
        <v>0</v>
      </c>
      <c r="E108" s="7">
        <v>0</v>
      </c>
      <c r="F108" s="7">
        <v>-10006</v>
      </c>
      <c r="G108" s="7">
        <v>0</v>
      </c>
      <c r="H108" s="7">
        <v>0</v>
      </c>
    </row>
    <row r="109" spans="1:8" ht="11.25">
      <c r="A109" s="1" t="s">
        <v>210</v>
      </c>
      <c r="B109" s="1" t="s">
        <v>205</v>
      </c>
      <c r="C109" s="7">
        <v>-10006</v>
      </c>
      <c r="D109" s="7">
        <v>0</v>
      </c>
      <c r="E109" s="7">
        <v>0</v>
      </c>
      <c r="F109" s="7">
        <v>-10006</v>
      </c>
      <c r="G109" s="7">
        <v>0</v>
      </c>
      <c r="H109" s="7">
        <v>0</v>
      </c>
    </row>
    <row r="110" spans="1:8" ht="11.25">
      <c r="A110" s="1" t="s">
        <v>211</v>
      </c>
      <c r="B110" s="1" t="s">
        <v>207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1.25">
      <c r="A111" s="1" t="s">
        <v>212</v>
      </c>
      <c r="B111" s="1" t="s">
        <v>213</v>
      </c>
      <c r="C111" s="7">
        <v>310920</v>
      </c>
      <c r="D111" s="7">
        <v>0</v>
      </c>
      <c r="E111" s="7">
        <v>310920</v>
      </c>
      <c r="F111" s="7">
        <v>0</v>
      </c>
      <c r="G111" s="7">
        <v>0</v>
      </c>
      <c r="H111" s="7">
        <v>0</v>
      </c>
    </row>
    <row r="112" spans="1:8" ht="11.25">
      <c r="A112" s="1" t="s">
        <v>214</v>
      </c>
      <c r="B112" s="1" t="s">
        <v>215</v>
      </c>
      <c r="C112" s="7">
        <v>310920</v>
      </c>
      <c r="D112" s="7">
        <v>0</v>
      </c>
      <c r="E112" s="7">
        <v>310920</v>
      </c>
      <c r="F112" s="7">
        <v>0</v>
      </c>
      <c r="G112" s="7">
        <v>0</v>
      </c>
      <c r="H112" s="7">
        <v>0</v>
      </c>
    </row>
    <row r="113" spans="1:8" ht="11.25">
      <c r="A113" s="1" t="s">
        <v>216</v>
      </c>
      <c r="B113" s="1" t="s">
        <v>217</v>
      </c>
      <c r="C113" s="7">
        <v>13481647</v>
      </c>
      <c r="D113" s="7">
        <v>0</v>
      </c>
      <c r="E113" s="7">
        <v>0</v>
      </c>
      <c r="F113" s="7">
        <v>13481647</v>
      </c>
      <c r="G113" s="7">
        <v>0</v>
      </c>
      <c r="H113" s="7">
        <v>0</v>
      </c>
    </row>
    <row r="114" spans="1:8" ht="11.25">
      <c r="A114" s="1" t="s">
        <v>218</v>
      </c>
      <c r="B114" s="1" t="s">
        <v>219</v>
      </c>
      <c r="C114" s="7">
        <v>12534192</v>
      </c>
      <c r="D114" s="7">
        <v>0</v>
      </c>
      <c r="E114" s="7">
        <v>0</v>
      </c>
      <c r="F114" s="7">
        <v>12534192</v>
      </c>
      <c r="G114" s="7">
        <v>0</v>
      </c>
      <c r="H114" s="7">
        <v>0</v>
      </c>
    </row>
    <row r="115" spans="1:8" ht="11.25">
      <c r="A115" s="1" t="s">
        <v>220</v>
      </c>
      <c r="B115" s="1" t="s">
        <v>221</v>
      </c>
      <c r="C115" s="7">
        <v>947455</v>
      </c>
      <c r="D115" s="7">
        <v>0</v>
      </c>
      <c r="E115" s="7">
        <v>0</v>
      </c>
      <c r="F115" s="7">
        <v>947455</v>
      </c>
      <c r="G115" s="7">
        <v>0</v>
      </c>
      <c r="H115" s="7">
        <v>0</v>
      </c>
    </row>
    <row r="116" spans="1:8" ht="11.25">
      <c r="A116" s="1" t="s">
        <v>222</v>
      </c>
      <c r="B116" s="1" t="s">
        <v>223</v>
      </c>
      <c r="C116" s="7">
        <v>-11802609</v>
      </c>
      <c r="D116" s="7">
        <v>0</v>
      </c>
      <c r="E116" s="7">
        <v>307428</v>
      </c>
      <c r="F116" s="7">
        <v>-12110037</v>
      </c>
      <c r="G116" s="7">
        <v>0</v>
      </c>
      <c r="H116" s="7">
        <v>0</v>
      </c>
    </row>
    <row r="117" spans="1:8" ht="11.25">
      <c r="A117" s="1" t="s">
        <v>224</v>
      </c>
      <c r="B117" s="1" t="s">
        <v>219</v>
      </c>
      <c r="C117" s="7">
        <v>-10911654</v>
      </c>
      <c r="D117" s="7">
        <v>0</v>
      </c>
      <c r="E117" s="7">
        <v>300991</v>
      </c>
      <c r="F117" s="7">
        <v>-11212646</v>
      </c>
      <c r="G117" s="7">
        <v>0</v>
      </c>
      <c r="H117" s="7">
        <v>0</v>
      </c>
    </row>
    <row r="118" spans="1:8" ht="11.25">
      <c r="A118" s="1" t="s">
        <v>225</v>
      </c>
      <c r="B118" s="1" t="s">
        <v>221</v>
      </c>
      <c r="C118" s="7">
        <v>-890955</v>
      </c>
      <c r="D118" s="7">
        <v>0</v>
      </c>
      <c r="E118" s="7">
        <v>6436</v>
      </c>
      <c r="F118" s="7">
        <v>-897391</v>
      </c>
      <c r="G118" s="7">
        <v>0</v>
      </c>
      <c r="H118" s="7">
        <v>0</v>
      </c>
    </row>
    <row r="119" spans="1:8" ht="11.25">
      <c r="A119" s="1" t="s">
        <v>226</v>
      </c>
      <c r="B119" s="1" t="s">
        <v>227</v>
      </c>
      <c r="C119" s="7">
        <v>50676453</v>
      </c>
      <c r="D119" s="7">
        <v>0</v>
      </c>
      <c r="E119" s="7">
        <v>0</v>
      </c>
      <c r="F119" s="7">
        <v>50676453</v>
      </c>
      <c r="G119" s="7">
        <v>0</v>
      </c>
      <c r="H119" s="7">
        <v>0</v>
      </c>
    </row>
    <row r="120" spans="1:8" ht="11.25">
      <c r="A120" s="1" t="s">
        <v>228</v>
      </c>
      <c r="B120" s="1" t="s">
        <v>229</v>
      </c>
      <c r="C120" s="7">
        <v>22169308</v>
      </c>
      <c r="D120" s="7">
        <v>0</v>
      </c>
      <c r="E120" s="7">
        <v>0</v>
      </c>
      <c r="F120" s="7">
        <v>22169308</v>
      </c>
      <c r="G120" s="7">
        <v>0</v>
      </c>
      <c r="H120" s="7">
        <v>0</v>
      </c>
    </row>
    <row r="121" spans="1:8" ht="11.25">
      <c r="A121" s="1" t="s">
        <v>230</v>
      </c>
      <c r="B121" s="1" t="s">
        <v>104</v>
      </c>
      <c r="C121" s="7">
        <v>2402188</v>
      </c>
      <c r="D121" s="7">
        <v>0</v>
      </c>
      <c r="E121" s="7">
        <v>0</v>
      </c>
      <c r="F121" s="7">
        <v>2402188</v>
      </c>
      <c r="G121" s="7">
        <v>0</v>
      </c>
      <c r="H121" s="7">
        <v>0</v>
      </c>
    </row>
    <row r="122" spans="1:8" ht="11.25">
      <c r="A122" s="1" t="s">
        <v>231</v>
      </c>
      <c r="B122" s="1" t="s">
        <v>180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</row>
    <row r="123" spans="1:8" ht="11.25">
      <c r="A123" s="1" t="s">
        <v>232</v>
      </c>
      <c r="B123" s="1" t="s">
        <v>233</v>
      </c>
      <c r="C123" s="7">
        <v>26104957</v>
      </c>
      <c r="D123" s="7">
        <v>0</v>
      </c>
      <c r="E123" s="7">
        <v>0</v>
      </c>
      <c r="F123" s="7">
        <v>26104957</v>
      </c>
      <c r="G123" s="7">
        <v>0</v>
      </c>
      <c r="H123" s="7">
        <v>0</v>
      </c>
    </row>
    <row r="124" spans="1:8" ht="11.25">
      <c r="A124" s="1" t="s">
        <v>234</v>
      </c>
      <c r="B124" s="1" t="s">
        <v>235</v>
      </c>
      <c r="C124" s="7">
        <v>276392595</v>
      </c>
      <c r="D124" s="7">
        <v>5617573566</v>
      </c>
      <c r="E124" s="7">
        <v>5501348134</v>
      </c>
      <c r="F124" s="7">
        <v>160167163</v>
      </c>
      <c r="G124" s="7">
        <v>0</v>
      </c>
      <c r="H124" s="7">
        <v>0</v>
      </c>
    </row>
    <row r="125" spans="1:8" ht="22.5">
      <c r="A125" s="1" t="s">
        <v>236</v>
      </c>
      <c r="B125" s="1" t="s">
        <v>237</v>
      </c>
      <c r="C125" s="7">
        <v>91862</v>
      </c>
      <c r="D125" s="7">
        <v>0</v>
      </c>
      <c r="E125" s="7">
        <v>0</v>
      </c>
      <c r="F125" s="7">
        <v>91862</v>
      </c>
      <c r="G125" s="7">
        <v>0</v>
      </c>
      <c r="H125" s="7">
        <v>0</v>
      </c>
    </row>
    <row r="126" spans="1:8" ht="11.25">
      <c r="A126" s="1" t="s">
        <v>238</v>
      </c>
      <c r="B126" s="1" t="s">
        <v>239</v>
      </c>
      <c r="C126" s="7">
        <v>91862</v>
      </c>
      <c r="D126" s="7">
        <v>0</v>
      </c>
      <c r="E126" s="7">
        <v>0</v>
      </c>
      <c r="F126" s="7">
        <v>91862</v>
      </c>
      <c r="G126" s="7">
        <v>0</v>
      </c>
      <c r="H126" s="7">
        <v>0</v>
      </c>
    </row>
    <row r="127" spans="1:8" ht="11.25">
      <c r="A127" s="1" t="s">
        <v>240</v>
      </c>
      <c r="B127" s="1" t="s">
        <v>241</v>
      </c>
      <c r="C127" s="7">
        <v>91862</v>
      </c>
      <c r="D127" s="7">
        <v>0</v>
      </c>
      <c r="E127" s="7">
        <v>0</v>
      </c>
      <c r="F127" s="7">
        <v>91862</v>
      </c>
      <c r="G127" s="7">
        <v>0</v>
      </c>
      <c r="H127" s="7">
        <v>0</v>
      </c>
    </row>
    <row r="128" spans="1:8" ht="11.25">
      <c r="A128" s="1" t="s">
        <v>242</v>
      </c>
      <c r="B128" s="1" t="s">
        <v>243</v>
      </c>
      <c r="C128" s="7">
        <v>249379343</v>
      </c>
      <c r="D128" s="7">
        <v>5446762286</v>
      </c>
      <c r="E128" s="7">
        <v>5327592864</v>
      </c>
      <c r="F128" s="7">
        <v>130209922</v>
      </c>
      <c r="G128" s="7">
        <v>0</v>
      </c>
      <c r="H128" s="7">
        <v>0</v>
      </c>
    </row>
    <row r="129" spans="1:8" ht="11.25">
      <c r="A129" s="1" t="s">
        <v>244</v>
      </c>
      <c r="B129" s="1" t="s">
        <v>245</v>
      </c>
      <c r="C129" s="7">
        <v>48103536</v>
      </c>
      <c r="D129" s="7">
        <v>91086307</v>
      </c>
      <c r="E129" s="7">
        <v>48946493</v>
      </c>
      <c r="F129" s="7">
        <v>5963722</v>
      </c>
      <c r="G129" s="7">
        <v>0</v>
      </c>
      <c r="H129" s="7">
        <v>0</v>
      </c>
    </row>
    <row r="130" spans="1:8" ht="11.25">
      <c r="A130" s="1" t="s">
        <v>246</v>
      </c>
      <c r="B130" s="1" t="s">
        <v>193</v>
      </c>
      <c r="C130" s="7">
        <v>1539075</v>
      </c>
      <c r="D130" s="7">
        <v>3222840</v>
      </c>
      <c r="E130" s="7">
        <v>1949403</v>
      </c>
      <c r="F130" s="7">
        <v>265638</v>
      </c>
      <c r="G130" s="7">
        <v>0</v>
      </c>
      <c r="H130" s="7">
        <v>0</v>
      </c>
    </row>
    <row r="131" spans="1:8" ht="11.25">
      <c r="A131" s="1" t="s">
        <v>247</v>
      </c>
      <c r="B131" s="1" t="s">
        <v>248</v>
      </c>
      <c r="C131" s="7">
        <v>46564461</v>
      </c>
      <c r="D131" s="7">
        <v>87863467</v>
      </c>
      <c r="E131" s="7">
        <v>46997090</v>
      </c>
      <c r="F131" s="7">
        <v>5698084</v>
      </c>
      <c r="G131" s="7">
        <v>0</v>
      </c>
      <c r="H131" s="7">
        <v>0</v>
      </c>
    </row>
    <row r="132" spans="1:8" ht="11.25">
      <c r="A132" s="1" t="s">
        <v>249</v>
      </c>
      <c r="B132" s="1" t="s">
        <v>250</v>
      </c>
      <c r="C132" s="7">
        <v>182251426</v>
      </c>
      <c r="D132" s="7">
        <v>5294094360</v>
      </c>
      <c r="E132" s="7">
        <v>5211423336</v>
      </c>
      <c r="F132" s="7">
        <v>99580402</v>
      </c>
      <c r="G132" s="7">
        <v>0</v>
      </c>
      <c r="H132" s="7">
        <v>0</v>
      </c>
    </row>
    <row r="133" spans="1:8" ht="11.25">
      <c r="A133" s="1" t="s">
        <v>251</v>
      </c>
      <c r="B133" s="1" t="s">
        <v>252</v>
      </c>
      <c r="C133" s="7">
        <v>2835218</v>
      </c>
      <c r="D133" s="7">
        <v>51254718</v>
      </c>
      <c r="E133" s="7">
        <v>48510445</v>
      </c>
      <c r="F133" s="7">
        <v>90946</v>
      </c>
      <c r="G133" s="7">
        <v>0</v>
      </c>
      <c r="H133" s="7">
        <v>0</v>
      </c>
    </row>
    <row r="134" spans="1:8" ht="11.25">
      <c r="A134" s="1" t="s">
        <v>253</v>
      </c>
      <c r="B134" s="1" t="s">
        <v>254</v>
      </c>
      <c r="C134" s="7">
        <v>99449965</v>
      </c>
      <c r="D134" s="7">
        <v>100054794</v>
      </c>
      <c r="E134" s="7">
        <v>604829</v>
      </c>
      <c r="F134" s="7">
        <v>0</v>
      </c>
      <c r="G134" s="7">
        <v>0</v>
      </c>
      <c r="H134" s="7">
        <v>0</v>
      </c>
    </row>
    <row r="135" spans="1:8" ht="11.25">
      <c r="A135" s="1" t="s">
        <v>255</v>
      </c>
      <c r="B135" s="1" t="s">
        <v>256</v>
      </c>
      <c r="C135" s="7">
        <v>79966243</v>
      </c>
      <c r="D135" s="7">
        <v>1816478892</v>
      </c>
      <c r="E135" s="7">
        <v>1736552140</v>
      </c>
      <c r="F135" s="7">
        <v>39490</v>
      </c>
      <c r="G135" s="7">
        <v>0</v>
      </c>
      <c r="H135" s="7">
        <v>0</v>
      </c>
    </row>
    <row r="136" spans="1:8" ht="11.25">
      <c r="A136" s="1" t="s">
        <v>257</v>
      </c>
      <c r="B136" s="1" t="s">
        <v>258</v>
      </c>
      <c r="C136" s="7">
        <v>0</v>
      </c>
      <c r="D136" s="7">
        <v>3326305957</v>
      </c>
      <c r="E136" s="7">
        <v>3425755922</v>
      </c>
      <c r="F136" s="7">
        <v>99449965</v>
      </c>
      <c r="G136" s="7">
        <v>0</v>
      </c>
      <c r="H136" s="7">
        <v>0</v>
      </c>
    </row>
    <row r="137" spans="1:8" ht="11.25">
      <c r="A137" s="1" t="s">
        <v>259</v>
      </c>
      <c r="B137" s="1" t="s">
        <v>260</v>
      </c>
      <c r="C137" s="7">
        <v>10572495</v>
      </c>
      <c r="D137" s="7">
        <v>6031539</v>
      </c>
      <c r="E137" s="7">
        <v>7210554</v>
      </c>
      <c r="F137" s="7">
        <v>11751510</v>
      </c>
      <c r="G137" s="7">
        <v>0</v>
      </c>
      <c r="H137" s="7">
        <v>0</v>
      </c>
    </row>
    <row r="138" spans="1:8" ht="11.25">
      <c r="A138" s="1" t="s">
        <v>261</v>
      </c>
      <c r="B138" s="1" t="s">
        <v>262</v>
      </c>
      <c r="C138" s="7">
        <v>0</v>
      </c>
      <c r="D138" s="7">
        <v>86992</v>
      </c>
      <c r="E138" s="7">
        <v>86992</v>
      </c>
      <c r="F138" s="7">
        <v>0</v>
      </c>
      <c r="G138" s="7">
        <v>0</v>
      </c>
      <c r="H138" s="7">
        <v>0</v>
      </c>
    </row>
    <row r="139" spans="1:8" ht="11.25">
      <c r="A139" s="1" t="s">
        <v>263</v>
      </c>
      <c r="B139" s="1" t="s">
        <v>264</v>
      </c>
      <c r="C139" s="7">
        <v>0</v>
      </c>
      <c r="D139" s="7">
        <v>27753</v>
      </c>
      <c r="E139" s="7">
        <v>76103</v>
      </c>
      <c r="F139" s="7">
        <v>48350</v>
      </c>
      <c r="G139" s="7">
        <v>0</v>
      </c>
      <c r="H139" s="7">
        <v>0</v>
      </c>
    </row>
    <row r="140" spans="1:8" ht="11.25">
      <c r="A140" s="1" t="s">
        <v>265</v>
      </c>
      <c r="B140" s="1" t="s">
        <v>266</v>
      </c>
      <c r="C140" s="7">
        <v>3170810</v>
      </c>
      <c r="D140" s="7">
        <v>1078406</v>
      </c>
      <c r="E140" s="7">
        <v>0</v>
      </c>
      <c r="F140" s="7">
        <v>2092404</v>
      </c>
      <c r="G140" s="7">
        <v>0</v>
      </c>
      <c r="H140" s="7">
        <v>0</v>
      </c>
    </row>
    <row r="141" spans="1:8" ht="11.25">
      <c r="A141" s="1" t="s">
        <v>267</v>
      </c>
      <c r="B141" s="1" t="s">
        <v>268</v>
      </c>
      <c r="C141" s="7">
        <v>14579</v>
      </c>
      <c r="D141" s="7">
        <v>1468325</v>
      </c>
      <c r="E141" s="7">
        <v>1459717</v>
      </c>
      <c r="F141" s="7">
        <v>5971</v>
      </c>
      <c r="G141" s="7">
        <v>0</v>
      </c>
      <c r="H141" s="7">
        <v>0</v>
      </c>
    </row>
    <row r="142" spans="1:8" ht="11.25">
      <c r="A142" s="1" t="s">
        <v>269</v>
      </c>
      <c r="B142" s="1" t="s">
        <v>270</v>
      </c>
      <c r="C142" s="7">
        <v>12256</v>
      </c>
      <c r="D142" s="7">
        <v>1015083</v>
      </c>
      <c r="E142" s="7">
        <v>1005363</v>
      </c>
      <c r="F142" s="7">
        <v>2536</v>
      </c>
      <c r="G142" s="7">
        <v>0</v>
      </c>
      <c r="H142" s="7">
        <v>0</v>
      </c>
    </row>
    <row r="143" spans="1:8" ht="11.25">
      <c r="A143" s="1" t="s">
        <v>271</v>
      </c>
      <c r="B143" s="1" t="s">
        <v>272</v>
      </c>
      <c r="C143" s="7">
        <v>0</v>
      </c>
      <c r="D143" s="7">
        <v>436298</v>
      </c>
      <c r="E143" s="7">
        <v>436298</v>
      </c>
      <c r="F143" s="7">
        <v>0</v>
      </c>
      <c r="G143" s="7">
        <v>0</v>
      </c>
      <c r="H143" s="7">
        <v>0</v>
      </c>
    </row>
    <row r="144" spans="1:8" ht="11.25">
      <c r="A144" s="1" t="s">
        <v>273</v>
      </c>
      <c r="B144" s="1" t="s">
        <v>274</v>
      </c>
      <c r="C144" s="7">
        <v>0</v>
      </c>
      <c r="D144" s="7">
        <v>1174</v>
      </c>
      <c r="E144" s="7">
        <v>1174</v>
      </c>
      <c r="F144" s="7">
        <v>0</v>
      </c>
      <c r="G144" s="7">
        <v>0</v>
      </c>
      <c r="H144" s="7">
        <v>0</v>
      </c>
    </row>
    <row r="145" spans="1:8" ht="11.25">
      <c r="A145" s="1" t="s">
        <v>275</v>
      </c>
      <c r="B145" s="1" t="s">
        <v>276</v>
      </c>
      <c r="C145" s="7">
        <v>1449</v>
      </c>
      <c r="D145" s="7">
        <v>214686</v>
      </c>
      <c r="E145" s="7">
        <v>214686</v>
      </c>
      <c r="F145" s="7">
        <v>1449</v>
      </c>
      <c r="G145" s="7">
        <v>0</v>
      </c>
      <c r="H145" s="7">
        <v>0</v>
      </c>
    </row>
    <row r="146" spans="1:8" ht="11.25">
      <c r="A146" s="1" t="s">
        <v>277</v>
      </c>
      <c r="B146" s="1" t="s">
        <v>278</v>
      </c>
      <c r="C146" s="7">
        <v>474</v>
      </c>
      <c r="D146" s="7">
        <v>31184</v>
      </c>
      <c r="E146" s="7">
        <v>31184</v>
      </c>
      <c r="F146" s="7">
        <v>474</v>
      </c>
      <c r="G146" s="7">
        <v>0</v>
      </c>
      <c r="H146" s="7">
        <v>0</v>
      </c>
    </row>
    <row r="147" spans="1:8" ht="11.25">
      <c r="A147" s="1" t="s">
        <v>279</v>
      </c>
      <c r="B147" s="1" t="s">
        <v>68</v>
      </c>
      <c r="C147" s="7">
        <v>3618</v>
      </c>
      <c r="D147" s="7">
        <v>59153</v>
      </c>
      <c r="E147" s="7">
        <v>59153</v>
      </c>
      <c r="F147" s="7">
        <v>3618</v>
      </c>
      <c r="G147" s="7">
        <v>0</v>
      </c>
      <c r="H147" s="7">
        <v>0</v>
      </c>
    </row>
    <row r="148" spans="1:8" ht="11.25">
      <c r="A148" s="1" t="s">
        <v>280</v>
      </c>
      <c r="B148" s="1" t="s">
        <v>281</v>
      </c>
      <c r="C148" s="7">
        <v>0</v>
      </c>
      <c r="D148" s="7">
        <v>27416</v>
      </c>
      <c r="E148" s="7">
        <v>27416</v>
      </c>
      <c r="F148" s="7">
        <v>0</v>
      </c>
      <c r="G148" s="7">
        <v>0</v>
      </c>
      <c r="H148" s="7">
        <v>0</v>
      </c>
    </row>
    <row r="149" spans="1:8" ht="11.25">
      <c r="A149" s="1" t="s">
        <v>282</v>
      </c>
      <c r="B149" s="1" t="s">
        <v>283</v>
      </c>
      <c r="C149" s="7">
        <v>89</v>
      </c>
      <c r="D149" s="7">
        <v>910563</v>
      </c>
      <c r="E149" s="7">
        <v>910563</v>
      </c>
      <c r="F149" s="7">
        <v>89</v>
      </c>
      <c r="G149" s="7">
        <v>0</v>
      </c>
      <c r="H149" s="7">
        <v>0</v>
      </c>
    </row>
    <row r="150" spans="1:8" ht="11.25">
      <c r="A150" s="1" t="s">
        <v>284</v>
      </c>
      <c r="B150" s="1" t="s">
        <v>285</v>
      </c>
      <c r="C150" s="7">
        <v>2005</v>
      </c>
      <c r="D150" s="7">
        <v>77839</v>
      </c>
      <c r="E150" s="7">
        <v>77839</v>
      </c>
      <c r="F150" s="7">
        <v>2005</v>
      </c>
      <c r="G150" s="7">
        <v>0</v>
      </c>
      <c r="H150" s="7">
        <v>0</v>
      </c>
    </row>
    <row r="151" spans="1:8" ht="11.25">
      <c r="A151" s="1" t="s">
        <v>286</v>
      </c>
      <c r="B151" s="1" t="s">
        <v>287</v>
      </c>
      <c r="C151" s="7">
        <v>0</v>
      </c>
      <c r="D151" s="7">
        <v>5375</v>
      </c>
      <c r="E151" s="7">
        <v>5375</v>
      </c>
      <c r="F151" s="7">
        <v>0</v>
      </c>
      <c r="G151" s="7">
        <v>0</v>
      </c>
      <c r="H151" s="7">
        <v>0</v>
      </c>
    </row>
    <row r="152" spans="1:8" ht="11.25">
      <c r="A152" s="1" t="s">
        <v>288</v>
      </c>
      <c r="B152" s="1" t="s">
        <v>289</v>
      </c>
      <c r="C152" s="7">
        <v>0</v>
      </c>
      <c r="D152" s="7">
        <v>440249</v>
      </c>
      <c r="E152" s="7">
        <v>1694786</v>
      </c>
      <c r="F152" s="7">
        <v>1254536</v>
      </c>
      <c r="G152" s="7">
        <v>0</v>
      </c>
      <c r="H152" s="7">
        <v>0</v>
      </c>
    </row>
    <row r="153" spans="1:8" ht="11.25">
      <c r="A153" s="1" t="s">
        <v>290</v>
      </c>
      <c r="B153" s="1" t="s">
        <v>291</v>
      </c>
      <c r="C153" s="7">
        <v>0</v>
      </c>
      <c r="D153" s="7">
        <v>111885</v>
      </c>
      <c r="E153" s="7">
        <v>150403</v>
      </c>
      <c r="F153" s="7">
        <v>38518</v>
      </c>
      <c r="G153" s="7">
        <v>0</v>
      </c>
      <c r="H153" s="7">
        <v>0</v>
      </c>
    </row>
    <row r="154" spans="1:8" ht="11.25">
      <c r="A154" s="1" t="s">
        <v>292</v>
      </c>
      <c r="B154" s="1" t="s">
        <v>293</v>
      </c>
      <c r="C154" s="7">
        <v>7367215</v>
      </c>
      <c r="D154" s="7">
        <v>39159</v>
      </c>
      <c r="E154" s="7">
        <v>973504</v>
      </c>
      <c r="F154" s="7">
        <v>8301560</v>
      </c>
      <c r="G154" s="7">
        <v>0</v>
      </c>
      <c r="H154" s="7">
        <v>0</v>
      </c>
    </row>
    <row r="155" spans="1:8" ht="11.25">
      <c r="A155" s="1" t="s">
        <v>294</v>
      </c>
      <c r="B155" s="1" t="s">
        <v>295</v>
      </c>
      <c r="C155" s="7">
        <v>0</v>
      </c>
      <c r="D155" s="7">
        <v>690647</v>
      </c>
      <c r="E155" s="7">
        <v>690647</v>
      </c>
      <c r="F155" s="7">
        <v>0</v>
      </c>
      <c r="G155" s="7">
        <v>0</v>
      </c>
      <c r="H155" s="7">
        <v>0</v>
      </c>
    </row>
    <row r="156" spans="1:8" ht="11.25">
      <c r="A156" s="1" t="s">
        <v>296</v>
      </c>
      <c r="B156" s="1" t="s">
        <v>297</v>
      </c>
      <c r="C156" s="7">
        <v>0</v>
      </c>
      <c r="D156" s="7">
        <v>690647</v>
      </c>
      <c r="E156" s="7">
        <v>690647</v>
      </c>
      <c r="F156" s="7">
        <v>0</v>
      </c>
      <c r="G156" s="7">
        <v>0</v>
      </c>
      <c r="H156" s="7">
        <v>0</v>
      </c>
    </row>
    <row r="157" spans="1:8" ht="11.25">
      <c r="A157" s="1" t="s">
        <v>298</v>
      </c>
      <c r="B157" s="1" t="s">
        <v>299</v>
      </c>
      <c r="C157" s="7">
        <v>5176055</v>
      </c>
      <c r="D157" s="7">
        <v>20254921</v>
      </c>
      <c r="E157" s="7">
        <v>16769980</v>
      </c>
      <c r="F157" s="7">
        <v>1691115</v>
      </c>
      <c r="G157" s="7">
        <v>0</v>
      </c>
      <c r="H157" s="7">
        <v>0</v>
      </c>
    </row>
    <row r="158" spans="1:8" ht="11.25">
      <c r="A158" s="1" t="s">
        <v>300</v>
      </c>
      <c r="B158" s="1" t="s">
        <v>301</v>
      </c>
      <c r="C158" s="7">
        <v>102078</v>
      </c>
      <c r="D158" s="7">
        <v>950755</v>
      </c>
      <c r="E158" s="7">
        <v>896964</v>
      </c>
      <c r="F158" s="7">
        <v>48287</v>
      </c>
      <c r="G158" s="7">
        <v>0</v>
      </c>
      <c r="H158" s="7">
        <v>0</v>
      </c>
    </row>
    <row r="159" spans="1:8" ht="11.25">
      <c r="A159" s="1" t="s">
        <v>302</v>
      </c>
      <c r="B159" s="1" t="s">
        <v>289</v>
      </c>
      <c r="C159" s="7">
        <v>2049312</v>
      </c>
      <c r="D159" s="7">
        <v>6370552</v>
      </c>
      <c r="E159" s="7">
        <v>5131474</v>
      </c>
      <c r="F159" s="7">
        <v>810233</v>
      </c>
      <c r="G159" s="7">
        <v>0</v>
      </c>
      <c r="H159" s="7">
        <v>0</v>
      </c>
    </row>
    <row r="160" spans="1:8" ht="11.25">
      <c r="A160" s="1" t="s">
        <v>303</v>
      </c>
      <c r="B160" s="1" t="s">
        <v>304</v>
      </c>
      <c r="C160" s="7">
        <v>40510</v>
      </c>
      <c r="D160" s="7">
        <v>629198</v>
      </c>
      <c r="E160" s="7">
        <v>620066</v>
      </c>
      <c r="F160" s="7">
        <v>31378</v>
      </c>
      <c r="G160" s="7">
        <v>0</v>
      </c>
      <c r="H160" s="7">
        <v>0</v>
      </c>
    </row>
    <row r="161" spans="1:8" ht="11.25">
      <c r="A161" s="1" t="s">
        <v>305</v>
      </c>
      <c r="B161" s="1" t="s">
        <v>291</v>
      </c>
      <c r="C161" s="7">
        <v>50514</v>
      </c>
      <c r="D161" s="7">
        <v>179170</v>
      </c>
      <c r="E161" s="7">
        <v>163586</v>
      </c>
      <c r="F161" s="7">
        <v>34929</v>
      </c>
      <c r="G161" s="7">
        <v>0</v>
      </c>
      <c r="H161" s="7">
        <v>0</v>
      </c>
    </row>
    <row r="162" spans="1:8" ht="11.25">
      <c r="A162" s="1" t="s">
        <v>306</v>
      </c>
      <c r="B162" s="1" t="s">
        <v>307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</row>
    <row r="163" spans="1:8" ht="11.25">
      <c r="A163" s="1" t="s">
        <v>308</v>
      </c>
      <c r="B163" s="1" t="s">
        <v>309</v>
      </c>
      <c r="C163" s="7">
        <v>88127</v>
      </c>
      <c r="D163" s="7">
        <v>600034</v>
      </c>
      <c r="E163" s="7">
        <v>764808</v>
      </c>
      <c r="F163" s="7">
        <v>252901</v>
      </c>
      <c r="G163" s="7">
        <v>0</v>
      </c>
      <c r="H163" s="7">
        <v>0</v>
      </c>
    </row>
    <row r="164" spans="1:8" ht="11.25">
      <c r="A164" s="1" t="s">
        <v>310</v>
      </c>
      <c r="B164" s="1" t="s">
        <v>311</v>
      </c>
      <c r="C164" s="7">
        <v>26599</v>
      </c>
      <c r="D164" s="7">
        <v>36129</v>
      </c>
      <c r="E164" s="7">
        <v>26599</v>
      </c>
      <c r="F164" s="7">
        <v>17069</v>
      </c>
      <c r="G164" s="7">
        <v>0</v>
      </c>
      <c r="H164" s="7">
        <v>0</v>
      </c>
    </row>
    <row r="165" spans="1:8" ht="11.25">
      <c r="A165" s="1" t="s">
        <v>312</v>
      </c>
      <c r="B165" s="1" t="s">
        <v>313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</row>
    <row r="166" spans="1:8" ht="11.25">
      <c r="A166" s="1" t="s">
        <v>314</v>
      </c>
      <c r="B166" s="1" t="s">
        <v>315</v>
      </c>
      <c r="C166" s="7">
        <v>2377588</v>
      </c>
      <c r="D166" s="7">
        <v>10010277</v>
      </c>
      <c r="E166" s="7">
        <v>7986159</v>
      </c>
      <c r="F166" s="7">
        <v>353470</v>
      </c>
      <c r="G166" s="7">
        <v>0</v>
      </c>
      <c r="H166" s="7">
        <v>0</v>
      </c>
    </row>
    <row r="167" spans="1:8" ht="11.25">
      <c r="A167" s="1" t="s">
        <v>316</v>
      </c>
      <c r="B167" s="1" t="s">
        <v>317</v>
      </c>
      <c r="C167" s="7">
        <v>54225</v>
      </c>
      <c r="D167" s="7">
        <v>140722</v>
      </c>
      <c r="E167" s="7">
        <v>115820</v>
      </c>
      <c r="F167" s="7">
        <v>29324</v>
      </c>
      <c r="G167" s="7">
        <v>0</v>
      </c>
      <c r="H167" s="7">
        <v>0</v>
      </c>
    </row>
    <row r="168" spans="1:8" ht="11.25">
      <c r="A168" s="1" t="s">
        <v>318</v>
      </c>
      <c r="B168" s="1" t="s">
        <v>319</v>
      </c>
      <c r="C168" s="7">
        <v>387048</v>
      </c>
      <c r="D168" s="7">
        <v>1338084</v>
      </c>
      <c r="E168" s="7">
        <v>1064503</v>
      </c>
      <c r="F168" s="7">
        <v>113467</v>
      </c>
      <c r="G168" s="7">
        <v>0</v>
      </c>
      <c r="H168" s="7">
        <v>0</v>
      </c>
    </row>
    <row r="169" spans="1:8" ht="11.25">
      <c r="A169" s="1" t="s">
        <v>320</v>
      </c>
      <c r="B169" s="1" t="s">
        <v>321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</row>
    <row r="170" spans="1:8" ht="11.25">
      <c r="A170" s="1" t="s">
        <v>322</v>
      </c>
      <c r="B170" s="1" t="s">
        <v>323</v>
      </c>
      <c r="C170" s="7">
        <v>55</v>
      </c>
      <c r="D170" s="7">
        <v>0</v>
      </c>
      <c r="E170" s="7">
        <v>0</v>
      </c>
      <c r="F170" s="7">
        <v>55</v>
      </c>
      <c r="G170" s="7">
        <v>0</v>
      </c>
      <c r="H170" s="7">
        <v>0</v>
      </c>
    </row>
    <row r="171" spans="1:8" ht="11.25">
      <c r="A171" s="1" t="s">
        <v>324</v>
      </c>
      <c r="B171" s="1" t="s">
        <v>325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</row>
    <row r="172" spans="1:8" ht="11.25">
      <c r="A172" s="1" t="s">
        <v>326</v>
      </c>
      <c r="B172" s="1" t="s">
        <v>327</v>
      </c>
      <c r="C172" s="7">
        <v>3275831</v>
      </c>
      <c r="D172" s="7">
        <v>34324197</v>
      </c>
      <c r="E172" s="7">
        <v>42271540</v>
      </c>
      <c r="F172" s="7">
        <v>11223173</v>
      </c>
      <c r="G172" s="7">
        <v>0</v>
      </c>
      <c r="H172" s="7">
        <v>0</v>
      </c>
    </row>
    <row r="173" spans="1:8" ht="11.25">
      <c r="A173" s="1" t="s">
        <v>328</v>
      </c>
      <c r="B173" s="1" t="s">
        <v>329</v>
      </c>
      <c r="C173" s="7">
        <v>0</v>
      </c>
      <c r="D173" s="7">
        <v>112539</v>
      </c>
      <c r="E173" s="7">
        <v>112539</v>
      </c>
      <c r="F173" s="7">
        <v>0</v>
      </c>
      <c r="G173" s="7">
        <v>0</v>
      </c>
      <c r="H173" s="7">
        <v>0</v>
      </c>
    </row>
    <row r="174" spans="1:8" ht="11.25">
      <c r="A174" s="1" t="s">
        <v>330</v>
      </c>
      <c r="B174" s="1" t="s">
        <v>331</v>
      </c>
      <c r="C174" s="7">
        <v>0</v>
      </c>
      <c r="D174" s="7">
        <v>14110</v>
      </c>
      <c r="E174" s="7">
        <v>14110</v>
      </c>
      <c r="F174" s="7">
        <v>0</v>
      </c>
      <c r="G174" s="7">
        <v>0</v>
      </c>
      <c r="H174" s="7">
        <v>0</v>
      </c>
    </row>
    <row r="175" spans="1:8" ht="11.25">
      <c r="A175" s="1" t="s">
        <v>332</v>
      </c>
      <c r="B175" s="1" t="s">
        <v>333</v>
      </c>
      <c r="C175" s="7">
        <v>2360909</v>
      </c>
      <c r="D175" s="7">
        <v>2704033</v>
      </c>
      <c r="E175" s="7">
        <v>343124</v>
      </c>
      <c r="F175" s="7">
        <v>0</v>
      </c>
      <c r="G175" s="7">
        <v>0</v>
      </c>
      <c r="H175" s="7">
        <v>0</v>
      </c>
    </row>
    <row r="176" spans="1:8" ht="11.25">
      <c r="A176" s="1" t="s">
        <v>334</v>
      </c>
      <c r="B176" s="1" t="s">
        <v>335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1.25">
      <c r="A177" s="1" t="s">
        <v>336</v>
      </c>
      <c r="B177" s="1" t="s">
        <v>40</v>
      </c>
      <c r="C177" s="7">
        <v>914922</v>
      </c>
      <c r="D177" s="7">
        <v>31493515</v>
      </c>
      <c r="E177" s="7">
        <v>41801767</v>
      </c>
      <c r="F177" s="7">
        <v>11223173</v>
      </c>
      <c r="G177" s="7">
        <v>0</v>
      </c>
      <c r="H177" s="7">
        <v>0</v>
      </c>
    </row>
    <row r="178" spans="1:8" ht="11.25">
      <c r="A178" s="1" t="s">
        <v>337</v>
      </c>
      <c r="B178" s="1" t="s">
        <v>338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</row>
    <row r="179" spans="1:8" ht="11.25">
      <c r="A179" s="1" t="s">
        <v>339</v>
      </c>
      <c r="B179" s="1" t="s">
        <v>340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</row>
    <row r="180" spans="1:8" ht="11.25">
      <c r="A180" s="1" t="s">
        <v>341</v>
      </c>
      <c r="B180" s="1" t="s">
        <v>342</v>
      </c>
      <c r="C180" s="7">
        <v>0</v>
      </c>
      <c r="D180" s="7">
        <v>280315</v>
      </c>
      <c r="E180" s="7">
        <v>280315</v>
      </c>
      <c r="F180" s="7">
        <v>0</v>
      </c>
      <c r="G180" s="7">
        <v>0</v>
      </c>
      <c r="H180" s="7">
        <v>0</v>
      </c>
    </row>
    <row r="181" spans="1:8" ht="11.25">
      <c r="A181" s="1" t="s">
        <v>343</v>
      </c>
      <c r="B181" s="1" t="s">
        <v>344</v>
      </c>
      <c r="C181" s="7">
        <v>0</v>
      </c>
      <c r="D181" s="7">
        <v>280315</v>
      </c>
      <c r="E181" s="7">
        <v>280315</v>
      </c>
      <c r="F181" s="7">
        <v>0</v>
      </c>
      <c r="G181" s="7">
        <v>0</v>
      </c>
      <c r="H181" s="7">
        <v>0</v>
      </c>
    </row>
    <row r="182" spans="1:8" ht="11.25">
      <c r="A182" s="1" t="s">
        <v>345</v>
      </c>
      <c r="B182" s="1" t="s">
        <v>346</v>
      </c>
      <c r="C182" s="7">
        <v>2700681</v>
      </c>
      <c r="D182" s="7">
        <v>5517867</v>
      </c>
      <c r="E182" s="7">
        <v>5022630</v>
      </c>
      <c r="F182" s="7">
        <v>2205445</v>
      </c>
      <c r="G182" s="7">
        <v>0</v>
      </c>
      <c r="H182" s="7">
        <v>0</v>
      </c>
    </row>
    <row r="183" spans="1:8" ht="11.25">
      <c r="A183" s="1" t="s">
        <v>347</v>
      </c>
      <c r="B183" s="1" t="s">
        <v>348</v>
      </c>
      <c r="C183" s="7">
        <v>2700681</v>
      </c>
      <c r="D183" s="7">
        <v>5511165</v>
      </c>
      <c r="E183" s="7">
        <v>5015928</v>
      </c>
      <c r="F183" s="7">
        <v>2205445</v>
      </c>
      <c r="G183" s="7">
        <v>0</v>
      </c>
      <c r="H183" s="7">
        <v>0</v>
      </c>
    </row>
    <row r="184" spans="1:8" ht="11.25">
      <c r="A184" s="1" t="s">
        <v>349</v>
      </c>
      <c r="B184" s="1" t="s">
        <v>350</v>
      </c>
      <c r="C184" s="7">
        <v>2898</v>
      </c>
      <c r="D184" s="7">
        <v>4908194</v>
      </c>
      <c r="E184" s="7">
        <v>4905296</v>
      </c>
      <c r="F184" s="7">
        <v>0</v>
      </c>
      <c r="G184" s="7">
        <v>0</v>
      </c>
      <c r="H184" s="7">
        <v>0</v>
      </c>
    </row>
    <row r="185" spans="1:8" ht="11.25">
      <c r="A185" s="1" t="s">
        <v>351</v>
      </c>
      <c r="B185" s="1" t="s">
        <v>352</v>
      </c>
      <c r="C185" s="7">
        <v>274</v>
      </c>
      <c r="D185" s="7">
        <v>0</v>
      </c>
      <c r="E185" s="7">
        <v>0</v>
      </c>
      <c r="F185" s="7">
        <v>274</v>
      </c>
      <c r="G185" s="7">
        <v>0</v>
      </c>
      <c r="H185" s="7">
        <v>0</v>
      </c>
    </row>
    <row r="186" spans="1:8" ht="11.25">
      <c r="A186" s="1" t="s">
        <v>353</v>
      </c>
      <c r="B186" s="1" t="s">
        <v>354</v>
      </c>
      <c r="C186" s="7">
        <v>1121474</v>
      </c>
      <c r="D186" s="7">
        <v>174253</v>
      </c>
      <c r="E186" s="7">
        <v>43679</v>
      </c>
      <c r="F186" s="7">
        <v>990901</v>
      </c>
      <c r="G186" s="7">
        <v>0</v>
      </c>
      <c r="H186" s="7">
        <v>0</v>
      </c>
    </row>
    <row r="187" spans="1:8" ht="11.25">
      <c r="A187" s="1" t="s">
        <v>355</v>
      </c>
      <c r="B187" s="1" t="s">
        <v>356</v>
      </c>
      <c r="C187" s="7">
        <v>764117</v>
      </c>
      <c r="D187" s="7">
        <v>108587</v>
      </c>
      <c r="E187" s="7">
        <v>0</v>
      </c>
      <c r="F187" s="7">
        <v>655530</v>
      </c>
      <c r="G187" s="7">
        <v>0</v>
      </c>
      <c r="H187" s="7">
        <v>0</v>
      </c>
    </row>
    <row r="188" spans="1:8" ht="11.25">
      <c r="A188" s="1" t="s">
        <v>357</v>
      </c>
      <c r="B188" s="1" t="s">
        <v>358</v>
      </c>
      <c r="C188" s="7">
        <v>374992</v>
      </c>
      <c r="D188" s="7">
        <v>27530</v>
      </c>
      <c r="E188" s="7">
        <v>0</v>
      </c>
      <c r="F188" s="7">
        <v>347462</v>
      </c>
      <c r="G188" s="7">
        <v>0</v>
      </c>
      <c r="H188" s="7">
        <v>0</v>
      </c>
    </row>
    <row r="189" spans="1:8" ht="11.25">
      <c r="A189" s="1" t="s">
        <v>359</v>
      </c>
      <c r="B189" s="1" t="s">
        <v>360</v>
      </c>
      <c r="C189" s="7">
        <v>436927</v>
      </c>
      <c r="D189" s="7">
        <v>292601</v>
      </c>
      <c r="E189" s="7">
        <v>66953</v>
      </c>
      <c r="F189" s="7">
        <v>211279</v>
      </c>
      <c r="G189" s="7">
        <v>0</v>
      </c>
      <c r="H189" s="7">
        <v>0</v>
      </c>
    </row>
    <row r="190" spans="1:8" ht="11.25">
      <c r="A190" s="1" t="s">
        <v>361</v>
      </c>
      <c r="B190" s="1" t="s">
        <v>362</v>
      </c>
      <c r="C190" s="7">
        <v>0</v>
      </c>
      <c r="D190" s="7">
        <v>6702</v>
      </c>
      <c r="E190" s="7">
        <v>6702</v>
      </c>
      <c r="F190" s="7">
        <v>0</v>
      </c>
      <c r="G190" s="7">
        <v>0</v>
      </c>
      <c r="H190" s="7">
        <v>0</v>
      </c>
    </row>
    <row r="191" spans="1:8" ht="11.25">
      <c r="A191" s="1" t="s">
        <v>363</v>
      </c>
      <c r="B191" s="1" t="s">
        <v>364</v>
      </c>
      <c r="C191" s="7">
        <v>0</v>
      </c>
      <c r="D191" s="7">
        <v>6702</v>
      </c>
      <c r="E191" s="7">
        <v>6702</v>
      </c>
      <c r="F191" s="7">
        <v>0</v>
      </c>
      <c r="G191" s="7">
        <v>0</v>
      </c>
      <c r="H191" s="7">
        <v>0</v>
      </c>
    </row>
    <row r="192" spans="1:8" ht="11.25">
      <c r="A192" s="1" t="s">
        <v>365</v>
      </c>
      <c r="B192" s="1" t="s">
        <v>366</v>
      </c>
      <c r="C192" s="7">
        <v>17139797</v>
      </c>
      <c r="D192" s="7">
        <v>1646836</v>
      </c>
      <c r="E192" s="7">
        <v>2105727</v>
      </c>
      <c r="F192" s="7">
        <v>17598688</v>
      </c>
      <c r="G192" s="7">
        <v>0</v>
      </c>
      <c r="H192" s="7">
        <v>0</v>
      </c>
    </row>
    <row r="193" spans="1:8" ht="11.25">
      <c r="A193" s="1" t="s">
        <v>367</v>
      </c>
      <c r="B193" s="1" t="s">
        <v>368</v>
      </c>
      <c r="C193" s="7">
        <v>17074288</v>
      </c>
      <c r="D193" s="7">
        <v>868710</v>
      </c>
      <c r="E193" s="7">
        <v>0</v>
      </c>
      <c r="F193" s="7">
        <v>16205578</v>
      </c>
      <c r="G193" s="7">
        <v>0</v>
      </c>
      <c r="H193" s="7">
        <v>0</v>
      </c>
    </row>
    <row r="194" spans="1:8" ht="11.25">
      <c r="A194" s="1" t="s">
        <v>369</v>
      </c>
      <c r="B194" s="1" t="s">
        <v>370</v>
      </c>
      <c r="C194" s="7">
        <v>17074288</v>
      </c>
      <c r="D194" s="7">
        <v>868710</v>
      </c>
      <c r="E194" s="7">
        <v>0</v>
      </c>
      <c r="F194" s="7">
        <v>16205578</v>
      </c>
      <c r="G194" s="7">
        <v>0</v>
      </c>
      <c r="H194" s="7">
        <v>0</v>
      </c>
    </row>
    <row r="195" spans="1:8" ht="11.25">
      <c r="A195" s="1" t="s">
        <v>371</v>
      </c>
      <c r="B195" s="1" t="s">
        <v>372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</row>
    <row r="196" spans="1:8" ht="11.25">
      <c r="A196" s="1" t="s">
        <v>373</v>
      </c>
      <c r="B196" s="1" t="s">
        <v>374</v>
      </c>
      <c r="C196" s="7">
        <v>0</v>
      </c>
      <c r="D196" s="7">
        <v>670861</v>
      </c>
      <c r="E196" s="7">
        <v>2002949</v>
      </c>
      <c r="F196" s="7">
        <v>1332088</v>
      </c>
      <c r="G196" s="7">
        <v>0</v>
      </c>
      <c r="H196" s="7">
        <v>0</v>
      </c>
    </row>
    <row r="197" spans="1:8" ht="11.25">
      <c r="A197" s="1" t="s">
        <v>375</v>
      </c>
      <c r="B197" s="1" t="s">
        <v>354</v>
      </c>
      <c r="C197" s="7">
        <v>0</v>
      </c>
      <c r="D197" s="7">
        <v>214092</v>
      </c>
      <c r="E197" s="7">
        <v>506040</v>
      </c>
      <c r="F197" s="7">
        <v>291949</v>
      </c>
      <c r="G197" s="7">
        <v>0</v>
      </c>
      <c r="H197" s="7">
        <v>0</v>
      </c>
    </row>
    <row r="198" spans="1:8" ht="11.25">
      <c r="A198" s="1" t="s">
        <v>376</v>
      </c>
      <c r="B198" s="1" t="s">
        <v>358</v>
      </c>
      <c r="C198" s="7">
        <v>0</v>
      </c>
      <c r="D198" s="7">
        <v>102841</v>
      </c>
      <c r="E198" s="7">
        <v>321672</v>
      </c>
      <c r="F198" s="7">
        <v>218831</v>
      </c>
      <c r="G198" s="7">
        <v>0</v>
      </c>
      <c r="H198" s="7">
        <v>0</v>
      </c>
    </row>
    <row r="199" spans="1:8" ht="11.25">
      <c r="A199" s="1" t="s">
        <v>377</v>
      </c>
      <c r="B199" s="1" t="s">
        <v>356</v>
      </c>
      <c r="C199" s="7">
        <v>0</v>
      </c>
      <c r="D199" s="7">
        <v>112096</v>
      </c>
      <c r="E199" s="7">
        <v>337095</v>
      </c>
      <c r="F199" s="7">
        <v>224999</v>
      </c>
      <c r="G199" s="7">
        <v>0</v>
      </c>
      <c r="H199" s="7">
        <v>0</v>
      </c>
    </row>
    <row r="200" spans="1:8" ht="11.25">
      <c r="A200" s="1" t="s">
        <v>378</v>
      </c>
      <c r="B200" s="1" t="s">
        <v>360</v>
      </c>
      <c r="C200" s="7">
        <v>0</v>
      </c>
      <c r="D200" s="7">
        <v>222158</v>
      </c>
      <c r="E200" s="7">
        <v>378797</v>
      </c>
      <c r="F200" s="7">
        <v>156638</v>
      </c>
      <c r="G200" s="7">
        <v>0</v>
      </c>
      <c r="H200" s="7">
        <v>0</v>
      </c>
    </row>
    <row r="201" spans="1:8" ht="11.25">
      <c r="A201" s="1" t="s">
        <v>379</v>
      </c>
      <c r="B201" s="1" t="s">
        <v>380</v>
      </c>
      <c r="C201" s="7">
        <v>0</v>
      </c>
      <c r="D201" s="7">
        <v>19674</v>
      </c>
      <c r="E201" s="7">
        <v>459345</v>
      </c>
      <c r="F201" s="7">
        <v>439671</v>
      </c>
      <c r="G201" s="7">
        <v>0</v>
      </c>
      <c r="H201" s="7">
        <v>0</v>
      </c>
    </row>
    <row r="202" spans="1:8" ht="11.25">
      <c r="A202" s="1" t="s">
        <v>381</v>
      </c>
      <c r="B202" s="1" t="s">
        <v>382</v>
      </c>
      <c r="C202" s="7">
        <v>0</v>
      </c>
      <c r="D202" s="7">
        <v>7616</v>
      </c>
      <c r="E202" s="7">
        <v>7616</v>
      </c>
      <c r="F202" s="7">
        <v>0</v>
      </c>
      <c r="G202" s="7">
        <v>0</v>
      </c>
      <c r="H202" s="7">
        <v>0</v>
      </c>
    </row>
    <row r="203" spans="1:8" ht="11.25">
      <c r="A203" s="1" t="s">
        <v>383</v>
      </c>
      <c r="B203" s="1" t="s">
        <v>384</v>
      </c>
      <c r="C203" s="7">
        <v>281566</v>
      </c>
      <c r="D203" s="7">
        <v>7616</v>
      </c>
      <c r="E203" s="7">
        <v>0</v>
      </c>
      <c r="F203" s="7">
        <v>273950</v>
      </c>
      <c r="G203" s="7">
        <v>0</v>
      </c>
      <c r="H203" s="7">
        <v>0</v>
      </c>
    </row>
    <row r="204" spans="1:8" ht="11.25">
      <c r="A204" s="1" t="s">
        <v>385</v>
      </c>
      <c r="B204" s="1" t="s">
        <v>386</v>
      </c>
      <c r="C204" s="7">
        <v>-281566</v>
      </c>
      <c r="D204" s="7">
        <v>0</v>
      </c>
      <c r="E204" s="7">
        <v>7616</v>
      </c>
      <c r="F204" s="7">
        <v>-273950</v>
      </c>
      <c r="G204" s="7">
        <v>0</v>
      </c>
      <c r="H204" s="7">
        <v>0</v>
      </c>
    </row>
    <row r="205" spans="1:8" ht="11.25">
      <c r="A205" s="1" t="s">
        <v>387</v>
      </c>
      <c r="B205" s="1" t="s">
        <v>388</v>
      </c>
      <c r="C205" s="7">
        <v>65509</v>
      </c>
      <c r="D205" s="7">
        <v>99649</v>
      </c>
      <c r="E205" s="7">
        <v>95162</v>
      </c>
      <c r="F205" s="7">
        <v>61022</v>
      </c>
      <c r="G205" s="7">
        <v>0</v>
      </c>
      <c r="H205" s="7">
        <v>0</v>
      </c>
    </row>
    <row r="206" spans="1:8" ht="11.25">
      <c r="A206" s="1" t="s">
        <v>389</v>
      </c>
      <c r="B206" s="1" t="s">
        <v>262</v>
      </c>
      <c r="C206" s="7">
        <v>65509</v>
      </c>
      <c r="D206" s="7">
        <v>99649</v>
      </c>
      <c r="E206" s="7">
        <v>95162</v>
      </c>
      <c r="F206" s="7">
        <v>61022</v>
      </c>
      <c r="G206" s="7">
        <v>0</v>
      </c>
      <c r="H206" s="7">
        <v>0</v>
      </c>
    </row>
    <row r="207" spans="1:8" ht="11.25">
      <c r="A207" s="1" t="s">
        <v>390</v>
      </c>
      <c r="B207" s="1" t="s">
        <v>391</v>
      </c>
      <c r="C207" s="7">
        <v>7080912</v>
      </c>
      <c r="D207" s="7">
        <v>163646579</v>
      </c>
      <c r="E207" s="7">
        <v>166626913</v>
      </c>
      <c r="F207" s="7">
        <v>10061246</v>
      </c>
      <c r="G207" s="7">
        <v>0</v>
      </c>
      <c r="H207" s="7">
        <v>0</v>
      </c>
    </row>
    <row r="208" spans="1:8" ht="11.25">
      <c r="A208" s="1" t="s">
        <v>392</v>
      </c>
      <c r="B208" s="1" t="s">
        <v>393</v>
      </c>
      <c r="C208" s="7">
        <v>7080912</v>
      </c>
      <c r="D208" s="7">
        <v>163646579</v>
      </c>
      <c r="E208" s="7">
        <v>166626913</v>
      </c>
      <c r="F208" s="7">
        <v>10061246</v>
      </c>
      <c r="G208" s="7">
        <v>0</v>
      </c>
      <c r="H208" s="7">
        <v>0</v>
      </c>
    </row>
    <row r="209" spans="1:8" ht="11.25">
      <c r="A209" s="1" t="s">
        <v>394</v>
      </c>
      <c r="B209" s="1" t="s">
        <v>395</v>
      </c>
      <c r="C209" s="7">
        <v>7080912</v>
      </c>
      <c r="D209" s="7">
        <v>163646579</v>
      </c>
      <c r="E209" s="7">
        <v>166626913</v>
      </c>
      <c r="F209" s="7">
        <v>10061246</v>
      </c>
      <c r="G209" s="7">
        <v>0</v>
      </c>
      <c r="H209" s="7">
        <v>0</v>
      </c>
    </row>
    <row r="210" spans="1:8" ht="11.25">
      <c r="A210" s="1" t="s">
        <v>396</v>
      </c>
      <c r="B210" s="1" t="s">
        <v>397</v>
      </c>
      <c r="C210" s="7">
        <v>1048222821</v>
      </c>
      <c r="D210" s="7">
        <v>863061685</v>
      </c>
      <c r="E210" s="7">
        <v>862385939</v>
      </c>
      <c r="F210" s="7">
        <v>1047547075</v>
      </c>
      <c r="G210" s="7">
        <v>0</v>
      </c>
      <c r="H210" s="7">
        <v>0</v>
      </c>
    </row>
    <row r="211" spans="1:8" ht="11.25">
      <c r="A211" s="1" t="s">
        <v>398</v>
      </c>
      <c r="B211" s="1" t="s">
        <v>399</v>
      </c>
      <c r="C211" s="7">
        <v>1048222821</v>
      </c>
      <c r="D211" s="7">
        <v>863061685</v>
      </c>
      <c r="E211" s="7">
        <v>862385939</v>
      </c>
      <c r="F211" s="7">
        <v>1047547075</v>
      </c>
      <c r="G211" s="7">
        <v>0</v>
      </c>
      <c r="H211" s="7">
        <v>0</v>
      </c>
    </row>
    <row r="212" spans="1:8" ht="11.25">
      <c r="A212" s="1" t="s">
        <v>400</v>
      </c>
      <c r="B212" s="1" t="s">
        <v>401</v>
      </c>
      <c r="C212" s="7">
        <v>1242846389</v>
      </c>
      <c r="D212" s="7">
        <v>669248658</v>
      </c>
      <c r="E212" s="7">
        <v>409937659</v>
      </c>
      <c r="F212" s="7">
        <v>983535389</v>
      </c>
      <c r="G212" s="7">
        <v>0</v>
      </c>
      <c r="H212" s="7">
        <v>0</v>
      </c>
    </row>
    <row r="213" spans="1:8" ht="11.25">
      <c r="A213" s="1" t="s">
        <v>402</v>
      </c>
      <c r="B213" s="1" t="s">
        <v>403</v>
      </c>
      <c r="C213" s="7">
        <v>1242846389</v>
      </c>
      <c r="D213" s="7">
        <v>669248658</v>
      </c>
      <c r="E213" s="7">
        <v>409937659</v>
      </c>
      <c r="F213" s="7">
        <v>983535389</v>
      </c>
      <c r="G213" s="7">
        <v>0</v>
      </c>
      <c r="H213" s="7">
        <v>0</v>
      </c>
    </row>
    <row r="214" spans="1:8" ht="11.25">
      <c r="A214" s="1" t="s">
        <v>404</v>
      </c>
      <c r="B214" s="1" t="s">
        <v>405</v>
      </c>
      <c r="C214" s="7">
        <v>-259073326</v>
      </c>
      <c r="D214" s="7">
        <v>190037695</v>
      </c>
      <c r="E214" s="7">
        <v>449111021</v>
      </c>
      <c r="F214" s="7">
        <v>0</v>
      </c>
      <c r="G214" s="7">
        <v>0</v>
      </c>
      <c r="H214" s="7">
        <v>0</v>
      </c>
    </row>
    <row r="215" spans="1:8" ht="11.25">
      <c r="A215" s="1" t="s">
        <v>406</v>
      </c>
      <c r="B215" s="1" t="s">
        <v>407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</row>
    <row r="216" spans="1:8" ht="11.25">
      <c r="A216" s="1" t="s">
        <v>408</v>
      </c>
      <c r="B216" s="1" t="s">
        <v>409</v>
      </c>
      <c r="C216" s="7">
        <v>-259073326</v>
      </c>
      <c r="D216" s="7">
        <v>190037695</v>
      </c>
      <c r="E216" s="7">
        <v>449111021</v>
      </c>
      <c r="F216" s="7">
        <v>0</v>
      </c>
      <c r="G216" s="7">
        <v>0</v>
      </c>
      <c r="H216" s="7">
        <v>0</v>
      </c>
    </row>
    <row r="217" spans="1:8" ht="11.25">
      <c r="A217" s="1" t="s">
        <v>410</v>
      </c>
      <c r="B217" s="1" t="s">
        <v>411</v>
      </c>
      <c r="C217" s="7">
        <v>50676453</v>
      </c>
      <c r="D217" s="7">
        <v>0</v>
      </c>
      <c r="E217" s="7">
        <v>0</v>
      </c>
      <c r="F217" s="7">
        <v>50676453</v>
      </c>
      <c r="G217" s="7">
        <v>0</v>
      </c>
      <c r="H217" s="7">
        <v>0</v>
      </c>
    </row>
    <row r="218" spans="1:8" ht="11.25">
      <c r="A218" s="1" t="s">
        <v>412</v>
      </c>
      <c r="B218" s="1" t="s">
        <v>229</v>
      </c>
      <c r="C218" s="7">
        <v>22169308</v>
      </c>
      <c r="D218" s="7">
        <v>0</v>
      </c>
      <c r="E218" s="7">
        <v>0</v>
      </c>
      <c r="F218" s="7">
        <v>22169308</v>
      </c>
      <c r="G218" s="7">
        <v>0</v>
      </c>
      <c r="H218" s="7">
        <v>0</v>
      </c>
    </row>
    <row r="219" spans="1:8" ht="11.25">
      <c r="A219" s="1" t="s">
        <v>413</v>
      </c>
      <c r="B219" s="1" t="s">
        <v>104</v>
      </c>
      <c r="C219" s="7">
        <v>2402188</v>
      </c>
      <c r="D219" s="7">
        <v>0</v>
      </c>
      <c r="E219" s="7">
        <v>0</v>
      </c>
      <c r="F219" s="7">
        <v>2402188</v>
      </c>
      <c r="G219" s="7">
        <v>0</v>
      </c>
      <c r="H219" s="7">
        <v>0</v>
      </c>
    </row>
    <row r="220" spans="1:8" ht="11.25">
      <c r="A220" s="1" t="s">
        <v>414</v>
      </c>
      <c r="B220" s="1" t="s">
        <v>415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</row>
    <row r="221" spans="1:8" ht="11.25">
      <c r="A221" s="1" t="s">
        <v>416</v>
      </c>
      <c r="B221" s="1" t="s">
        <v>233</v>
      </c>
      <c r="C221" s="7">
        <v>26104957</v>
      </c>
      <c r="D221" s="7">
        <v>0</v>
      </c>
      <c r="E221" s="7">
        <v>0</v>
      </c>
      <c r="F221" s="7">
        <v>26104957</v>
      </c>
      <c r="G221" s="7">
        <v>0</v>
      </c>
      <c r="H221" s="7">
        <v>0</v>
      </c>
    </row>
    <row r="222" spans="1:8" ht="11.25">
      <c r="A222" s="1" t="s">
        <v>417</v>
      </c>
      <c r="B222" s="1" t="s">
        <v>418</v>
      </c>
      <c r="C222" s="7">
        <v>2088676</v>
      </c>
      <c r="D222" s="7">
        <v>0</v>
      </c>
      <c r="E222" s="7">
        <v>5910</v>
      </c>
      <c r="F222" s="7">
        <v>2094586</v>
      </c>
      <c r="G222" s="7">
        <v>0</v>
      </c>
      <c r="H222" s="7">
        <v>0</v>
      </c>
    </row>
    <row r="223" spans="1:8" ht="11.25">
      <c r="A223" s="1" t="s">
        <v>419</v>
      </c>
      <c r="B223" s="1" t="s">
        <v>420</v>
      </c>
      <c r="C223" s="7">
        <v>2088676</v>
      </c>
      <c r="D223" s="7">
        <v>0</v>
      </c>
      <c r="E223" s="7">
        <v>5910</v>
      </c>
      <c r="F223" s="7">
        <v>2094586</v>
      </c>
      <c r="G223" s="7">
        <v>0</v>
      </c>
      <c r="H223" s="7">
        <v>0</v>
      </c>
    </row>
    <row r="224" spans="1:8" ht="11.25">
      <c r="A224" s="1" t="s">
        <v>421</v>
      </c>
      <c r="B224" s="1" t="s">
        <v>422</v>
      </c>
      <c r="C224" s="7">
        <v>15015978</v>
      </c>
      <c r="D224" s="7">
        <v>3095712</v>
      </c>
      <c r="E224" s="7">
        <v>0</v>
      </c>
      <c r="F224" s="7">
        <v>11920266</v>
      </c>
      <c r="G224" s="7">
        <v>0</v>
      </c>
      <c r="H224" s="7">
        <v>0</v>
      </c>
    </row>
    <row r="225" spans="1:8" ht="11.25">
      <c r="A225" s="1" t="s">
        <v>423</v>
      </c>
      <c r="B225" s="1" t="s">
        <v>424</v>
      </c>
      <c r="C225" s="7">
        <v>3095712</v>
      </c>
      <c r="D225" s="7">
        <v>3095712</v>
      </c>
      <c r="E225" s="7">
        <v>0</v>
      </c>
      <c r="F225" s="7">
        <v>0</v>
      </c>
      <c r="G225" s="7">
        <v>0</v>
      </c>
      <c r="H225" s="7">
        <v>0</v>
      </c>
    </row>
    <row r="226" spans="1:8" ht="11.25">
      <c r="A226" s="1" t="s">
        <v>425</v>
      </c>
      <c r="B226" s="1" t="s">
        <v>426</v>
      </c>
      <c r="C226" s="7">
        <v>11137072</v>
      </c>
      <c r="D226" s="7">
        <v>0</v>
      </c>
      <c r="E226" s="7">
        <v>0</v>
      </c>
      <c r="F226" s="7">
        <v>11137072</v>
      </c>
      <c r="G226" s="7">
        <v>0</v>
      </c>
      <c r="H226" s="7">
        <v>0</v>
      </c>
    </row>
    <row r="227" spans="1:8" ht="11.25">
      <c r="A227" s="1" t="s">
        <v>427</v>
      </c>
      <c r="B227" s="1" t="s">
        <v>428</v>
      </c>
      <c r="C227" s="7">
        <v>783194</v>
      </c>
      <c r="D227" s="7">
        <v>0</v>
      </c>
      <c r="E227" s="7">
        <v>0</v>
      </c>
      <c r="F227" s="7">
        <v>783194</v>
      </c>
      <c r="G227" s="7">
        <v>0</v>
      </c>
      <c r="H227" s="7">
        <v>0</v>
      </c>
    </row>
    <row r="228" spans="1:8" ht="22.5">
      <c r="A228" s="1" t="s">
        <v>429</v>
      </c>
      <c r="B228" s="1" t="s">
        <v>430</v>
      </c>
      <c r="C228" s="7">
        <v>-3331349</v>
      </c>
      <c r="D228" s="7">
        <v>679620</v>
      </c>
      <c r="E228" s="7">
        <v>3331349</v>
      </c>
      <c r="F228" s="7">
        <v>-679620</v>
      </c>
      <c r="G228" s="7">
        <v>0</v>
      </c>
      <c r="H228" s="7">
        <v>0</v>
      </c>
    </row>
    <row r="229" spans="1:8" ht="11.25">
      <c r="A229" s="1" t="s">
        <v>431</v>
      </c>
      <c r="B229" s="1" t="s">
        <v>432</v>
      </c>
      <c r="C229" s="7">
        <v>-2141237</v>
      </c>
      <c r="D229" s="7">
        <v>372192</v>
      </c>
      <c r="E229" s="7">
        <v>2141237</v>
      </c>
      <c r="F229" s="7">
        <v>-372192</v>
      </c>
      <c r="G229" s="7">
        <v>0</v>
      </c>
      <c r="H229" s="7">
        <v>0</v>
      </c>
    </row>
    <row r="230" spans="1:8" ht="11.25">
      <c r="A230" s="1" t="s">
        <v>433</v>
      </c>
      <c r="B230" s="1" t="s">
        <v>434</v>
      </c>
      <c r="C230" s="7">
        <v>-1190113</v>
      </c>
      <c r="D230" s="7">
        <v>307428</v>
      </c>
      <c r="E230" s="7">
        <v>1190113</v>
      </c>
      <c r="F230" s="7">
        <v>-307428</v>
      </c>
      <c r="G230" s="7">
        <v>0</v>
      </c>
      <c r="H230" s="7">
        <v>0</v>
      </c>
    </row>
    <row r="231" spans="1:8" ht="11.25">
      <c r="A231" s="1" t="s">
        <v>435</v>
      </c>
      <c r="B231" s="1" t="s">
        <v>436</v>
      </c>
      <c r="C231" s="7">
        <v>0</v>
      </c>
      <c r="D231" s="7">
        <v>9671264</v>
      </c>
      <c r="E231" s="7">
        <v>5086814972</v>
      </c>
      <c r="F231" s="7">
        <v>5077143708</v>
      </c>
      <c r="G231" s="7">
        <v>0</v>
      </c>
      <c r="H231" s="7">
        <v>0</v>
      </c>
    </row>
    <row r="232" spans="1:8" ht="11.25">
      <c r="A232" s="1" t="s">
        <v>437</v>
      </c>
      <c r="B232" s="1" t="s">
        <v>438</v>
      </c>
      <c r="C232" s="7">
        <v>0</v>
      </c>
      <c r="D232" s="7">
        <v>4283477</v>
      </c>
      <c r="E232" s="7">
        <v>54702746</v>
      </c>
      <c r="F232" s="7">
        <v>50419269</v>
      </c>
      <c r="G232" s="7">
        <v>0</v>
      </c>
      <c r="H232" s="7">
        <v>0</v>
      </c>
    </row>
    <row r="233" spans="1:8" ht="11.25">
      <c r="A233" s="1" t="s">
        <v>439</v>
      </c>
      <c r="B233" s="1" t="s">
        <v>440</v>
      </c>
      <c r="C233" s="7">
        <v>0</v>
      </c>
      <c r="D233" s="7">
        <v>3663814</v>
      </c>
      <c r="E233" s="7">
        <v>19639728</v>
      </c>
      <c r="F233" s="7">
        <v>15975914</v>
      </c>
      <c r="G233" s="7">
        <v>0</v>
      </c>
      <c r="H233" s="7">
        <v>0</v>
      </c>
    </row>
    <row r="234" spans="1:8" ht="11.25">
      <c r="A234" s="1" t="s">
        <v>441</v>
      </c>
      <c r="B234" s="1" t="s">
        <v>36</v>
      </c>
      <c r="C234" s="7">
        <v>0</v>
      </c>
      <c r="D234" s="7">
        <v>152</v>
      </c>
      <c r="E234" s="7">
        <v>2295789</v>
      </c>
      <c r="F234" s="7">
        <v>2295636</v>
      </c>
      <c r="G234" s="7">
        <v>0</v>
      </c>
      <c r="H234" s="7">
        <v>0</v>
      </c>
    </row>
    <row r="235" spans="1:8" ht="11.25">
      <c r="A235" s="1" t="s">
        <v>442</v>
      </c>
      <c r="B235" s="1" t="s">
        <v>40</v>
      </c>
      <c r="C235" s="7">
        <v>0</v>
      </c>
      <c r="D235" s="7">
        <v>3663661</v>
      </c>
      <c r="E235" s="7">
        <v>17343939</v>
      </c>
      <c r="F235" s="7">
        <v>13680278</v>
      </c>
      <c r="G235" s="7">
        <v>0</v>
      </c>
      <c r="H235" s="7">
        <v>0</v>
      </c>
    </row>
    <row r="236" spans="1:8" ht="11.25">
      <c r="A236" s="1" t="s">
        <v>443</v>
      </c>
      <c r="B236" s="1" t="s">
        <v>444</v>
      </c>
      <c r="C236" s="7">
        <v>0</v>
      </c>
      <c r="D236" s="7">
        <v>511247</v>
      </c>
      <c r="E236" s="7">
        <v>34983019</v>
      </c>
      <c r="F236" s="7">
        <v>34471771</v>
      </c>
      <c r="G236" s="7">
        <v>0</v>
      </c>
      <c r="H236" s="7">
        <v>0</v>
      </c>
    </row>
    <row r="237" spans="1:8" ht="11.25">
      <c r="A237" s="1" t="s">
        <v>445</v>
      </c>
      <c r="B237" s="1" t="s">
        <v>446</v>
      </c>
      <c r="C237" s="7">
        <v>0</v>
      </c>
      <c r="D237" s="7">
        <v>511247</v>
      </c>
      <c r="E237" s="7">
        <v>34983019</v>
      </c>
      <c r="F237" s="7">
        <v>34471771</v>
      </c>
      <c r="G237" s="7">
        <v>0</v>
      </c>
      <c r="H237" s="7">
        <v>0</v>
      </c>
    </row>
    <row r="238" spans="1:8" ht="11.25">
      <c r="A238" s="1" t="s">
        <v>447</v>
      </c>
      <c r="B238" s="1" t="s">
        <v>448</v>
      </c>
      <c r="C238" s="7">
        <v>0</v>
      </c>
      <c r="D238" s="7">
        <v>108416</v>
      </c>
      <c r="E238" s="7">
        <v>80000</v>
      </c>
      <c r="F238" s="7">
        <v>-28416</v>
      </c>
      <c r="G238" s="7">
        <v>0</v>
      </c>
      <c r="H238" s="7">
        <v>0</v>
      </c>
    </row>
    <row r="239" spans="1:8" ht="11.25">
      <c r="A239" s="1" t="s">
        <v>449</v>
      </c>
      <c r="B239" s="1" t="s">
        <v>450</v>
      </c>
      <c r="C239" s="7">
        <v>0</v>
      </c>
      <c r="D239" s="7">
        <v>5657</v>
      </c>
      <c r="E239" s="7">
        <v>0</v>
      </c>
      <c r="F239" s="7">
        <v>-5657</v>
      </c>
      <c r="G239" s="7">
        <v>0</v>
      </c>
      <c r="H239" s="7">
        <v>0</v>
      </c>
    </row>
    <row r="240" spans="1:8" ht="11.25">
      <c r="A240" s="1" t="s">
        <v>451</v>
      </c>
      <c r="B240" s="1" t="s">
        <v>452</v>
      </c>
      <c r="C240" s="7">
        <v>0</v>
      </c>
      <c r="D240" s="7">
        <v>102759</v>
      </c>
      <c r="E240" s="7">
        <v>80000</v>
      </c>
      <c r="F240" s="7">
        <v>-22759</v>
      </c>
      <c r="G240" s="7">
        <v>0</v>
      </c>
      <c r="H240" s="7">
        <v>0</v>
      </c>
    </row>
    <row r="241" spans="1:8" ht="11.25">
      <c r="A241" s="1" t="s">
        <v>453</v>
      </c>
      <c r="B241" s="1" t="s">
        <v>454</v>
      </c>
      <c r="C241" s="7">
        <v>0</v>
      </c>
      <c r="D241" s="7">
        <v>4027637</v>
      </c>
      <c r="E241" s="7">
        <v>5006713921</v>
      </c>
      <c r="F241" s="7">
        <v>5002686284</v>
      </c>
      <c r="G241" s="7">
        <v>0</v>
      </c>
      <c r="H241" s="7">
        <v>0</v>
      </c>
    </row>
    <row r="242" spans="1:8" ht="11.25">
      <c r="A242" s="1" t="s">
        <v>455</v>
      </c>
      <c r="B242" s="1" t="s">
        <v>456</v>
      </c>
      <c r="C242" s="7">
        <v>0</v>
      </c>
      <c r="D242" s="7">
        <v>4027637</v>
      </c>
      <c r="E242" s="7">
        <v>5003733341</v>
      </c>
      <c r="F242" s="7">
        <v>4999705704</v>
      </c>
      <c r="G242" s="7">
        <v>0</v>
      </c>
      <c r="H242" s="7">
        <v>0</v>
      </c>
    </row>
    <row r="243" spans="1:8" ht="11.25">
      <c r="A243" s="1" t="s">
        <v>457</v>
      </c>
      <c r="B243" s="1" t="s">
        <v>458</v>
      </c>
      <c r="C243" s="7">
        <v>0</v>
      </c>
      <c r="D243" s="7">
        <v>2479583</v>
      </c>
      <c r="E243" s="7">
        <v>4906962483</v>
      </c>
      <c r="F243" s="7">
        <v>4904482900</v>
      </c>
      <c r="G243" s="7">
        <v>0</v>
      </c>
      <c r="H243" s="7">
        <v>0</v>
      </c>
    </row>
    <row r="244" spans="1:8" ht="11.25">
      <c r="A244" s="1" t="s">
        <v>459</v>
      </c>
      <c r="B244" s="1" t="s">
        <v>460</v>
      </c>
      <c r="C244" s="7">
        <v>0</v>
      </c>
      <c r="D244" s="7">
        <v>1548054</v>
      </c>
      <c r="E244" s="7">
        <v>96770858</v>
      </c>
      <c r="F244" s="7">
        <v>95222804</v>
      </c>
      <c r="G244" s="7">
        <v>0</v>
      </c>
      <c r="H244" s="7">
        <v>0</v>
      </c>
    </row>
    <row r="245" spans="1:8" ht="11.25">
      <c r="A245" s="1" t="s">
        <v>461</v>
      </c>
      <c r="B245" s="1" t="s">
        <v>462</v>
      </c>
      <c r="C245" s="7">
        <v>0</v>
      </c>
      <c r="D245" s="7">
        <v>0</v>
      </c>
      <c r="E245" s="7">
        <v>448109</v>
      </c>
      <c r="F245" s="7">
        <v>448109</v>
      </c>
      <c r="G245" s="7">
        <v>0</v>
      </c>
      <c r="H245" s="7">
        <v>0</v>
      </c>
    </row>
    <row r="246" spans="1:8" ht="11.25">
      <c r="A246" s="1" t="s">
        <v>463</v>
      </c>
      <c r="B246" s="1" t="s">
        <v>464</v>
      </c>
      <c r="C246" s="7">
        <v>0</v>
      </c>
      <c r="D246" s="7">
        <v>0</v>
      </c>
      <c r="E246" s="7">
        <v>448109</v>
      </c>
      <c r="F246" s="7">
        <v>448109</v>
      </c>
      <c r="G246" s="7">
        <v>0</v>
      </c>
      <c r="H246" s="7">
        <v>0</v>
      </c>
    </row>
    <row r="247" spans="1:8" ht="11.25">
      <c r="A247" s="1" t="s">
        <v>465</v>
      </c>
      <c r="B247" s="1" t="s">
        <v>466</v>
      </c>
      <c r="C247" s="7">
        <v>0</v>
      </c>
      <c r="D247" s="7">
        <v>0</v>
      </c>
      <c r="E247" s="7">
        <v>2532471</v>
      </c>
      <c r="F247" s="7">
        <v>2532471</v>
      </c>
      <c r="G247" s="7">
        <v>0</v>
      </c>
      <c r="H247" s="7">
        <v>0</v>
      </c>
    </row>
    <row r="248" spans="1:8" ht="11.25">
      <c r="A248" s="1" t="s">
        <v>467</v>
      </c>
      <c r="B248" s="1" t="s">
        <v>468</v>
      </c>
      <c r="C248" s="7">
        <v>0</v>
      </c>
      <c r="D248" s="7">
        <v>0</v>
      </c>
      <c r="E248" s="7">
        <v>2532471</v>
      </c>
      <c r="F248" s="7">
        <v>2532471</v>
      </c>
      <c r="G248" s="7">
        <v>0</v>
      </c>
      <c r="H248" s="7">
        <v>0</v>
      </c>
    </row>
    <row r="249" spans="1:8" ht="11.25">
      <c r="A249" s="1" t="s">
        <v>469</v>
      </c>
      <c r="B249" s="1" t="s">
        <v>470</v>
      </c>
      <c r="C249" s="7">
        <v>0</v>
      </c>
      <c r="D249" s="7">
        <v>1360150</v>
      </c>
      <c r="E249" s="7">
        <v>25398305</v>
      </c>
      <c r="F249" s="7">
        <v>24038155</v>
      </c>
      <c r="G249" s="7">
        <v>0</v>
      </c>
      <c r="H249" s="7">
        <v>0</v>
      </c>
    </row>
    <row r="250" spans="1:8" ht="11.25">
      <c r="A250" s="1" t="s">
        <v>471</v>
      </c>
      <c r="B250" s="1" t="s">
        <v>472</v>
      </c>
      <c r="C250" s="7">
        <v>0</v>
      </c>
      <c r="D250" s="7">
        <v>455657</v>
      </c>
      <c r="E250" s="7">
        <v>13348617</v>
      </c>
      <c r="F250" s="7">
        <v>12892960</v>
      </c>
      <c r="G250" s="7">
        <v>0</v>
      </c>
      <c r="H250" s="7">
        <v>0</v>
      </c>
    </row>
    <row r="251" spans="1:8" ht="11.25">
      <c r="A251" s="1" t="s">
        <v>473</v>
      </c>
      <c r="B251" s="1" t="s">
        <v>474</v>
      </c>
      <c r="C251" s="7">
        <v>0</v>
      </c>
      <c r="D251" s="7">
        <v>29</v>
      </c>
      <c r="E251" s="7">
        <v>108230</v>
      </c>
      <c r="F251" s="7">
        <v>108201</v>
      </c>
      <c r="G251" s="7">
        <v>0</v>
      </c>
      <c r="H251" s="7">
        <v>0</v>
      </c>
    </row>
    <row r="252" spans="1:8" ht="11.25">
      <c r="A252" s="1" t="s">
        <v>475</v>
      </c>
      <c r="B252" s="1" t="s">
        <v>476</v>
      </c>
      <c r="C252" s="7">
        <v>0</v>
      </c>
      <c r="D252" s="7">
        <v>2878</v>
      </c>
      <c r="E252" s="7">
        <v>2890236</v>
      </c>
      <c r="F252" s="7">
        <v>2887358</v>
      </c>
      <c r="G252" s="7">
        <v>0</v>
      </c>
      <c r="H252" s="7">
        <v>0</v>
      </c>
    </row>
    <row r="253" spans="1:8" ht="11.25">
      <c r="A253" s="1" t="s">
        <v>477</v>
      </c>
      <c r="B253" s="1" t="s">
        <v>478</v>
      </c>
      <c r="C253" s="7">
        <v>0</v>
      </c>
      <c r="D253" s="7">
        <v>0</v>
      </c>
      <c r="E253" s="7">
        <v>670360</v>
      </c>
      <c r="F253" s="7">
        <v>670360</v>
      </c>
      <c r="G253" s="7">
        <v>0</v>
      </c>
      <c r="H253" s="7">
        <v>0</v>
      </c>
    </row>
    <row r="254" spans="1:8" ht="22.5">
      <c r="A254" s="1" t="s">
        <v>479</v>
      </c>
      <c r="B254" s="1" t="s">
        <v>480</v>
      </c>
      <c r="C254" s="7">
        <v>0</v>
      </c>
      <c r="D254" s="7">
        <v>452749</v>
      </c>
      <c r="E254" s="7">
        <v>9102892</v>
      </c>
      <c r="F254" s="7">
        <v>8650143</v>
      </c>
      <c r="G254" s="7">
        <v>0</v>
      </c>
      <c r="H254" s="7">
        <v>0</v>
      </c>
    </row>
    <row r="255" spans="1:8" ht="11.25">
      <c r="A255" s="1" t="s">
        <v>481</v>
      </c>
      <c r="B255" s="1" t="s">
        <v>482</v>
      </c>
      <c r="C255" s="7">
        <v>0</v>
      </c>
      <c r="D255" s="7">
        <v>0</v>
      </c>
      <c r="E255" s="7">
        <v>576899</v>
      </c>
      <c r="F255" s="7">
        <v>576899</v>
      </c>
      <c r="G255" s="7">
        <v>0</v>
      </c>
      <c r="H255" s="7">
        <v>0</v>
      </c>
    </row>
    <row r="256" spans="1:8" ht="11.25">
      <c r="A256" s="1" t="s">
        <v>483</v>
      </c>
      <c r="B256" s="1" t="s">
        <v>484</v>
      </c>
      <c r="C256" s="7">
        <v>0</v>
      </c>
      <c r="D256" s="7">
        <v>0</v>
      </c>
      <c r="E256" s="7">
        <v>281</v>
      </c>
      <c r="F256" s="7">
        <v>281</v>
      </c>
      <c r="G256" s="7">
        <v>0</v>
      </c>
      <c r="H256" s="7">
        <v>0</v>
      </c>
    </row>
    <row r="257" spans="1:8" ht="11.25">
      <c r="A257" s="1" t="s">
        <v>485</v>
      </c>
      <c r="B257" s="1" t="s">
        <v>486</v>
      </c>
      <c r="C257" s="7">
        <v>0</v>
      </c>
      <c r="D257" s="7">
        <v>0</v>
      </c>
      <c r="E257" s="7">
        <v>6</v>
      </c>
      <c r="F257" s="7">
        <v>6</v>
      </c>
      <c r="G257" s="7">
        <v>0</v>
      </c>
      <c r="H257" s="7">
        <v>0</v>
      </c>
    </row>
    <row r="258" spans="1:8" ht="11.25">
      <c r="A258" s="1" t="s">
        <v>487</v>
      </c>
      <c r="B258" s="1" t="s">
        <v>488</v>
      </c>
      <c r="C258" s="7">
        <v>0</v>
      </c>
      <c r="D258" s="7">
        <v>0</v>
      </c>
      <c r="E258" s="7">
        <v>276</v>
      </c>
      <c r="F258" s="7">
        <v>276</v>
      </c>
      <c r="G258" s="7">
        <v>0</v>
      </c>
      <c r="H258" s="7">
        <v>0</v>
      </c>
    </row>
    <row r="259" spans="1:8" ht="11.25">
      <c r="A259" s="1" t="s">
        <v>489</v>
      </c>
      <c r="B259" s="1" t="s">
        <v>490</v>
      </c>
      <c r="C259" s="7">
        <v>0</v>
      </c>
      <c r="D259" s="7">
        <v>0</v>
      </c>
      <c r="E259" s="7">
        <v>143715</v>
      </c>
      <c r="F259" s="7">
        <v>143715</v>
      </c>
      <c r="G259" s="7">
        <v>0</v>
      </c>
      <c r="H259" s="7">
        <v>0</v>
      </c>
    </row>
    <row r="260" spans="1:8" ht="11.25">
      <c r="A260" s="1" t="s">
        <v>491</v>
      </c>
      <c r="B260" s="1" t="s">
        <v>492</v>
      </c>
      <c r="C260" s="7">
        <v>0</v>
      </c>
      <c r="D260" s="7">
        <v>0</v>
      </c>
      <c r="E260" s="7">
        <v>21</v>
      </c>
      <c r="F260" s="7">
        <v>21</v>
      </c>
      <c r="G260" s="7">
        <v>0</v>
      </c>
      <c r="H260" s="7">
        <v>0</v>
      </c>
    </row>
    <row r="261" spans="1:8" ht="11.25">
      <c r="A261" s="1" t="s">
        <v>493</v>
      </c>
      <c r="B261" s="1" t="s">
        <v>494</v>
      </c>
      <c r="C261" s="7">
        <v>0</v>
      </c>
      <c r="D261" s="7">
        <v>0</v>
      </c>
      <c r="E261" s="7">
        <v>143694</v>
      </c>
      <c r="F261" s="7">
        <v>143694</v>
      </c>
      <c r="G261" s="7">
        <v>0</v>
      </c>
      <c r="H261" s="7">
        <v>0</v>
      </c>
    </row>
    <row r="262" spans="1:8" ht="11.25">
      <c r="A262" s="1" t="s">
        <v>495</v>
      </c>
      <c r="B262" s="1" t="s">
        <v>496</v>
      </c>
      <c r="C262" s="7">
        <v>0</v>
      </c>
      <c r="D262" s="7">
        <v>0</v>
      </c>
      <c r="E262" s="7">
        <v>10</v>
      </c>
      <c r="F262" s="7">
        <v>10</v>
      </c>
      <c r="G262" s="7">
        <v>0</v>
      </c>
      <c r="H262" s="7">
        <v>0</v>
      </c>
    </row>
    <row r="263" spans="1:8" ht="11.25">
      <c r="A263" s="1" t="s">
        <v>497</v>
      </c>
      <c r="B263" s="1" t="s">
        <v>498</v>
      </c>
      <c r="C263" s="7">
        <v>0</v>
      </c>
      <c r="D263" s="7">
        <v>0</v>
      </c>
      <c r="E263" s="7">
        <v>10</v>
      </c>
      <c r="F263" s="7">
        <v>10</v>
      </c>
      <c r="G263" s="7">
        <v>0</v>
      </c>
      <c r="H263" s="7">
        <v>0</v>
      </c>
    </row>
    <row r="264" spans="1:8" ht="11.25">
      <c r="A264" s="1" t="s">
        <v>499</v>
      </c>
      <c r="B264" s="1" t="s">
        <v>500</v>
      </c>
      <c r="C264" s="7">
        <v>0</v>
      </c>
      <c r="D264" s="7">
        <v>904493</v>
      </c>
      <c r="E264" s="7">
        <v>11905681</v>
      </c>
      <c r="F264" s="7">
        <v>11001188</v>
      </c>
      <c r="G264" s="7">
        <v>0</v>
      </c>
      <c r="H264" s="7">
        <v>0</v>
      </c>
    </row>
    <row r="265" spans="1:8" ht="11.25">
      <c r="A265" s="1" t="s">
        <v>501</v>
      </c>
      <c r="B265" s="1" t="s">
        <v>502</v>
      </c>
      <c r="C265" s="7">
        <v>0</v>
      </c>
      <c r="D265" s="7">
        <v>153751</v>
      </c>
      <c r="E265" s="7">
        <v>11905681</v>
      </c>
      <c r="F265" s="7">
        <v>11751930</v>
      </c>
      <c r="G265" s="7">
        <v>0</v>
      </c>
      <c r="H265" s="7">
        <v>0</v>
      </c>
    </row>
    <row r="266" spans="1:8" ht="11.25">
      <c r="A266" s="1" t="s">
        <v>503</v>
      </c>
      <c r="B266" s="1" t="s">
        <v>504</v>
      </c>
      <c r="C266" s="7">
        <v>0</v>
      </c>
      <c r="D266" s="7">
        <v>21932</v>
      </c>
      <c r="E266" s="7">
        <v>0</v>
      </c>
      <c r="F266" s="7">
        <v>-21932</v>
      </c>
      <c r="G266" s="7">
        <v>0</v>
      </c>
      <c r="H266" s="7">
        <v>0</v>
      </c>
    </row>
    <row r="267" spans="1:8" ht="11.25">
      <c r="A267" s="1" t="s">
        <v>505</v>
      </c>
      <c r="B267" s="1" t="s">
        <v>506</v>
      </c>
      <c r="C267" s="7">
        <v>0</v>
      </c>
      <c r="D267" s="7">
        <v>728810</v>
      </c>
      <c r="E267" s="7">
        <v>0</v>
      </c>
      <c r="F267" s="7">
        <v>-728810</v>
      </c>
      <c r="G267" s="7">
        <v>0</v>
      </c>
      <c r="H267" s="7">
        <v>0</v>
      </c>
    </row>
    <row r="268" spans="1:8" ht="11.25">
      <c r="A268" s="1" t="s">
        <v>507</v>
      </c>
      <c r="B268" s="1" t="s">
        <v>508</v>
      </c>
      <c r="C268" s="7">
        <v>0</v>
      </c>
      <c r="D268" s="7">
        <v>6078579975</v>
      </c>
      <c r="E268" s="7">
        <v>1182834215</v>
      </c>
      <c r="F268" s="7">
        <v>4895745760</v>
      </c>
      <c r="G268" s="7">
        <v>0</v>
      </c>
      <c r="H268" s="7">
        <v>0</v>
      </c>
    </row>
    <row r="269" spans="1:8" ht="11.25">
      <c r="A269" s="1" t="s">
        <v>509</v>
      </c>
      <c r="B269" s="1" t="s">
        <v>510</v>
      </c>
      <c r="C269" s="7">
        <v>0</v>
      </c>
      <c r="D269" s="7">
        <v>12812340</v>
      </c>
      <c r="E269" s="7">
        <v>1492357</v>
      </c>
      <c r="F269" s="7">
        <v>11319983</v>
      </c>
      <c r="G269" s="7">
        <v>0</v>
      </c>
      <c r="H269" s="7">
        <v>0</v>
      </c>
    </row>
    <row r="270" spans="1:8" ht="11.25">
      <c r="A270" s="1" t="s">
        <v>511</v>
      </c>
      <c r="B270" s="1" t="s">
        <v>512</v>
      </c>
      <c r="C270" s="7">
        <v>0</v>
      </c>
      <c r="D270" s="7">
        <v>10185686</v>
      </c>
      <c r="E270" s="7">
        <v>1256406</v>
      </c>
      <c r="F270" s="7">
        <v>8929280</v>
      </c>
      <c r="G270" s="7">
        <v>0</v>
      </c>
      <c r="H270" s="7">
        <v>0</v>
      </c>
    </row>
    <row r="271" spans="1:8" ht="11.25">
      <c r="A271" s="1" t="s">
        <v>513</v>
      </c>
      <c r="B271" s="1" t="s">
        <v>514</v>
      </c>
      <c r="C271" s="7">
        <v>0</v>
      </c>
      <c r="D271" s="7">
        <v>4147552</v>
      </c>
      <c r="E271" s="7">
        <v>100325</v>
      </c>
      <c r="F271" s="7">
        <v>4047227</v>
      </c>
      <c r="G271" s="7">
        <v>0</v>
      </c>
      <c r="H271" s="7">
        <v>0</v>
      </c>
    </row>
    <row r="272" spans="1:8" ht="11.25">
      <c r="A272" s="1" t="s">
        <v>515</v>
      </c>
      <c r="B272" s="1" t="s">
        <v>516</v>
      </c>
      <c r="C272" s="7">
        <v>0</v>
      </c>
      <c r="D272" s="7">
        <v>28207</v>
      </c>
      <c r="E272" s="7">
        <v>0</v>
      </c>
      <c r="F272" s="7">
        <v>28207</v>
      </c>
      <c r="G272" s="7">
        <v>0</v>
      </c>
      <c r="H272" s="7">
        <v>0</v>
      </c>
    </row>
    <row r="273" spans="1:8" ht="11.25">
      <c r="A273" s="1" t="s">
        <v>517</v>
      </c>
      <c r="B273" s="1" t="s">
        <v>518</v>
      </c>
      <c r="C273" s="7">
        <v>0</v>
      </c>
      <c r="D273" s="7">
        <v>43215</v>
      </c>
      <c r="E273" s="7">
        <v>0</v>
      </c>
      <c r="F273" s="7">
        <v>43215</v>
      </c>
      <c r="G273" s="7">
        <v>0</v>
      </c>
      <c r="H273" s="7">
        <v>0</v>
      </c>
    </row>
    <row r="274" spans="1:8" ht="11.25">
      <c r="A274" s="1" t="s">
        <v>519</v>
      </c>
      <c r="B274" s="1" t="s">
        <v>520</v>
      </c>
      <c r="C274" s="7">
        <v>0</v>
      </c>
      <c r="D274" s="7">
        <v>994213</v>
      </c>
      <c r="E274" s="7">
        <v>465653</v>
      </c>
      <c r="F274" s="7">
        <v>528560</v>
      </c>
      <c r="G274" s="7">
        <v>0</v>
      </c>
      <c r="H274" s="7">
        <v>0</v>
      </c>
    </row>
    <row r="275" spans="1:8" ht="11.25">
      <c r="A275" s="1" t="s">
        <v>521</v>
      </c>
      <c r="B275" s="1" t="s">
        <v>522</v>
      </c>
      <c r="C275" s="7">
        <v>0</v>
      </c>
      <c r="D275" s="7">
        <v>97967</v>
      </c>
      <c r="E275" s="7">
        <v>0</v>
      </c>
      <c r="F275" s="7">
        <v>97967</v>
      </c>
      <c r="G275" s="7">
        <v>0</v>
      </c>
      <c r="H275" s="7">
        <v>0</v>
      </c>
    </row>
    <row r="276" spans="1:8" ht="11.25">
      <c r="A276" s="1" t="s">
        <v>523</v>
      </c>
      <c r="B276" s="1" t="s">
        <v>289</v>
      </c>
      <c r="C276" s="7">
        <v>0</v>
      </c>
      <c r="D276" s="7">
        <v>2021549</v>
      </c>
      <c r="E276" s="7">
        <v>516843</v>
      </c>
      <c r="F276" s="7">
        <v>1504705</v>
      </c>
      <c r="G276" s="7">
        <v>0</v>
      </c>
      <c r="H276" s="7">
        <v>0</v>
      </c>
    </row>
    <row r="277" spans="1:8" ht="11.25">
      <c r="A277" s="1" t="s">
        <v>524</v>
      </c>
      <c r="B277" s="1" t="s">
        <v>356</v>
      </c>
      <c r="C277" s="7">
        <v>0</v>
      </c>
      <c r="D277" s="7">
        <v>224999</v>
      </c>
      <c r="E277" s="7">
        <v>0</v>
      </c>
      <c r="F277" s="7">
        <v>224999</v>
      </c>
      <c r="G277" s="7">
        <v>0</v>
      </c>
      <c r="H277" s="7">
        <v>0</v>
      </c>
    </row>
    <row r="278" spans="1:8" ht="11.25">
      <c r="A278" s="1" t="s">
        <v>525</v>
      </c>
      <c r="B278" s="1" t="s">
        <v>380</v>
      </c>
      <c r="C278" s="7">
        <v>0</v>
      </c>
      <c r="D278" s="7">
        <v>459345</v>
      </c>
      <c r="E278" s="7">
        <v>7787</v>
      </c>
      <c r="F278" s="7">
        <v>451558</v>
      </c>
      <c r="G278" s="7">
        <v>0</v>
      </c>
      <c r="H278" s="7">
        <v>0</v>
      </c>
    </row>
    <row r="279" spans="1:8" ht="11.25">
      <c r="A279" s="1" t="s">
        <v>526</v>
      </c>
      <c r="B279" s="1" t="s">
        <v>354</v>
      </c>
      <c r="C279" s="7">
        <v>0</v>
      </c>
      <c r="D279" s="7">
        <v>335275</v>
      </c>
      <c r="E279" s="7">
        <v>0</v>
      </c>
      <c r="F279" s="7">
        <v>335275</v>
      </c>
      <c r="G279" s="7">
        <v>0</v>
      </c>
      <c r="H279" s="7">
        <v>0</v>
      </c>
    </row>
    <row r="280" spans="1:8" ht="11.25">
      <c r="A280" s="1" t="s">
        <v>527</v>
      </c>
      <c r="B280" s="1" t="s">
        <v>528</v>
      </c>
      <c r="C280" s="7">
        <v>0</v>
      </c>
      <c r="D280" s="7">
        <v>40079</v>
      </c>
      <c r="E280" s="7">
        <v>12406</v>
      </c>
      <c r="F280" s="7">
        <v>27673</v>
      </c>
      <c r="G280" s="7">
        <v>0</v>
      </c>
      <c r="H280" s="7">
        <v>0</v>
      </c>
    </row>
    <row r="281" spans="1:8" ht="11.25">
      <c r="A281" s="1" t="s">
        <v>529</v>
      </c>
      <c r="B281" s="1" t="s">
        <v>360</v>
      </c>
      <c r="C281" s="7">
        <v>0</v>
      </c>
      <c r="D281" s="7">
        <v>133907</v>
      </c>
      <c r="E281" s="7">
        <v>66953</v>
      </c>
      <c r="F281" s="7">
        <v>66953</v>
      </c>
      <c r="G281" s="7">
        <v>0</v>
      </c>
      <c r="H281" s="7">
        <v>0</v>
      </c>
    </row>
    <row r="282" spans="1:8" ht="11.25">
      <c r="A282" s="1" t="s">
        <v>530</v>
      </c>
      <c r="B282" s="1" t="s">
        <v>531</v>
      </c>
      <c r="C282" s="7">
        <v>0</v>
      </c>
      <c r="D282" s="7">
        <v>5645</v>
      </c>
      <c r="E282" s="7">
        <v>0</v>
      </c>
      <c r="F282" s="7">
        <v>5645</v>
      </c>
      <c r="G282" s="7">
        <v>0</v>
      </c>
      <c r="H282" s="7">
        <v>0</v>
      </c>
    </row>
    <row r="283" spans="1:8" ht="11.25">
      <c r="A283" s="1" t="s">
        <v>532</v>
      </c>
      <c r="B283" s="1" t="s">
        <v>352</v>
      </c>
      <c r="C283" s="7">
        <v>0</v>
      </c>
      <c r="D283" s="7">
        <v>448063</v>
      </c>
      <c r="E283" s="7">
        <v>0</v>
      </c>
      <c r="F283" s="7">
        <v>448063</v>
      </c>
      <c r="G283" s="7">
        <v>0</v>
      </c>
      <c r="H283" s="7">
        <v>0</v>
      </c>
    </row>
    <row r="284" spans="1:8" ht="11.25">
      <c r="A284" s="1" t="s">
        <v>533</v>
      </c>
      <c r="B284" s="1" t="s">
        <v>534</v>
      </c>
      <c r="C284" s="7">
        <v>0</v>
      </c>
      <c r="D284" s="7">
        <v>33539</v>
      </c>
      <c r="E284" s="7">
        <v>11127</v>
      </c>
      <c r="F284" s="7">
        <v>22412</v>
      </c>
      <c r="G284" s="7">
        <v>0</v>
      </c>
      <c r="H284" s="7">
        <v>0</v>
      </c>
    </row>
    <row r="285" spans="1:8" ht="11.25">
      <c r="A285" s="1" t="s">
        <v>535</v>
      </c>
      <c r="B285" s="1" t="s">
        <v>536</v>
      </c>
      <c r="C285" s="7">
        <v>0</v>
      </c>
      <c r="D285" s="7">
        <v>133978</v>
      </c>
      <c r="E285" s="7">
        <v>0</v>
      </c>
      <c r="F285" s="7">
        <v>133978</v>
      </c>
      <c r="G285" s="7">
        <v>0</v>
      </c>
      <c r="H285" s="7">
        <v>0</v>
      </c>
    </row>
    <row r="286" spans="1:8" ht="11.25">
      <c r="A286" s="1" t="s">
        <v>537</v>
      </c>
      <c r="B286" s="1" t="s">
        <v>358</v>
      </c>
      <c r="C286" s="7">
        <v>0</v>
      </c>
      <c r="D286" s="7">
        <v>294142</v>
      </c>
      <c r="E286" s="7">
        <v>75311</v>
      </c>
      <c r="F286" s="7">
        <v>218831</v>
      </c>
      <c r="G286" s="7">
        <v>0</v>
      </c>
      <c r="H286" s="7">
        <v>0</v>
      </c>
    </row>
    <row r="287" spans="1:8" ht="11.25">
      <c r="A287" s="1" t="s">
        <v>538</v>
      </c>
      <c r="B287" s="1" t="s">
        <v>539</v>
      </c>
      <c r="C287" s="7">
        <v>0</v>
      </c>
      <c r="D287" s="7">
        <v>4663</v>
      </c>
      <c r="E287" s="7">
        <v>0</v>
      </c>
      <c r="F287" s="7">
        <v>4663</v>
      </c>
      <c r="G287" s="7">
        <v>0</v>
      </c>
      <c r="H287" s="7">
        <v>0</v>
      </c>
    </row>
    <row r="288" spans="1:8" ht="11.25">
      <c r="A288" s="1" t="s">
        <v>540</v>
      </c>
      <c r="B288" s="1" t="s">
        <v>541</v>
      </c>
      <c r="C288" s="7">
        <v>0</v>
      </c>
      <c r="D288" s="7">
        <v>739348</v>
      </c>
      <c r="E288" s="7">
        <v>0</v>
      </c>
      <c r="F288" s="7">
        <v>739348</v>
      </c>
      <c r="G288" s="7">
        <v>0</v>
      </c>
      <c r="H288" s="7">
        <v>0</v>
      </c>
    </row>
    <row r="289" spans="1:8" ht="11.25">
      <c r="A289" s="1" t="s">
        <v>542</v>
      </c>
      <c r="B289" s="1" t="s">
        <v>543</v>
      </c>
      <c r="C289" s="7">
        <v>0</v>
      </c>
      <c r="D289" s="7">
        <v>92032</v>
      </c>
      <c r="E289" s="7">
        <v>74949</v>
      </c>
      <c r="F289" s="7">
        <v>17083</v>
      </c>
      <c r="G289" s="7">
        <v>0</v>
      </c>
      <c r="H289" s="7">
        <v>0</v>
      </c>
    </row>
    <row r="290" spans="1:8" ht="11.25">
      <c r="A290" s="1" t="s">
        <v>544</v>
      </c>
      <c r="B290" s="1" t="s">
        <v>545</v>
      </c>
      <c r="C290" s="7">
        <v>0</v>
      </c>
      <c r="D290" s="7">
        <v>9468</v>
      </c>
      <c r="E290" s="7">
        <v>0</v>
      </c>
      <c r="F290" s="7">
        <v>9468</v>
      </c>
      <c r="G290" s="7">
        <v>0</v>
      </c>
      <c r="H290" s="7">
        <v>0</v>
      </c>
    </row>
    <row r="291" spans="1:8" ht="11.25">
      <c r="A291" s="1" t="s">
        <v>546</v>
      </c>
      <c r="B291" s="1" t="s">
        <v>74</v>
      </c>
      <c r="C291" s="7">
        <v>0</v>
      </c>
      <c r="D291" s="7">
        <v>74949</v>
      </c>
      <c r="E291" s="7">
        <v>74949</v>
      </c>
      <c r="F291" s="7">
        <v>0</v>
      </c>
      <c r="G291" s="7">
        <v>0</v>
      </c>
      <c r="H291" s="7">
        <v>0</v>
      </c>
    </row>
    <row r="292" spans="1:8" ht="11.25">
      <c r="A292" s="1" t="s">
        <v>547</v>
      </c>
      <c r="B292" s="1" t="s">
        <v>548</v>
      </c>
      <c r="C292" s="7">
        <v>0</v>
      </c>
      <c r="D292" s="7">
        <v>7616</v>
      </c>
      <c r="E292" s="7">
        <v>0</v>
      </c>
      <c r="F292" s="7">
        <v>7616</v>
      </c>
      <c r="G292" s="7">
        <v>0</v>
      </c>
      <c r="H292" s="7">
        <v>0</v>
      </c>
    </row>
    <row r="293" spans="1:8" ht="11.25">
      <c r="A293" s="1" t="s">
        <v>549</v>
      </c>
      <c r="B293" s="1" t="s">
        <v>550</v>
      </c>
      <c r="C293" s="7">
        <v>0</v>
      </c>
      <c r="D293" s="7">
        <v>1282482</v>
      </c>
      <c r="E293" s="7">
        <v>0</v>
      </c>
      <c r="F293" s="7">
        <v>1282482</v>
      </c>
      <c r="G293" s="7">
        <v>0</v>
      </c>
      <c r="H293" s="7">
        <v>0</v>
      </c>
    </row>
    <row r="294" spans="1:8" ht="11.25">
      <c r="A294" s="1" t="s">
        <v>551</v>
      </c>
      <c r="B294" s="1" t="s">
        <v>552</v>
      </c>
      <c r="C294" s="7">
        <v>0</v>
      </c>
      <c r="D294" s="7">
        <v>208673</v>
      </c>
      <c r="E294" s="7">
        <v>0</v>
      </c>
      <c r="F294" s="7">
        <v>208673</v>
      </c>
      <c r="G294" s="7">
        <v>0</v>
      </c>
      <c r="H294" s="7">
        <v>0</v>
      </c>
    </row>
    <row r="295" spans="1:8" ht="11.25">
      <c r="A295" s="1" t="s">
        <v>553</v>
      </c>
      <c r="B295" s="1" t="s">
        <v>554</v>
      </c>
      <c r="C295" s="7">
        <v>0</v>
      </c>
      <c r="D295" s="7">
        <v>437469</v>
      </c>
      <c r="E295" s="7">
        <v>0</v>
      </c>
      <c r="F295" s="7">
        <v>437469</v>
      </c>
      <c r="G295" s="7">
        <v>0</v>
      </c>
      <c r="H295" s="7">
        <v>0</v>
      </c>
    </row>
    <row r="296" spans="1:8" ht="11.25">
      <c r="A296" s="1" t="s">
        <v>555</v>
      </c>
      <c r="B296" s="1" t="s">
        <v>556</v>
      </c>
      <c r="C296" s="7">
        <v>0</v>
      </c>
      <c r="D296" s="7">
        <v>24827</v>
      </c>
      <c r="E296" s="7">
        <v>0</v>
      </c>
      <c r="F296" s="7">
        <v>24827</v>
      </c>
      <c r="G296" s="7">
        <v>0</v>
      </c>
      <c r="H296" s="7">
        <v>0</v>
      </c>
    </row>
    <row r="297" spans="1:8" ht="11.25">
      <c r="A297" s="1" t="s">
        <v>557</v>
      </c>
      <c r="B297" s="1" t="s">
        <v>558</v>
      </c>
      <c r="C297" s="7">
        <v>0</v>
      </c>
      <c r="D297" s="7">
        <v>271539</v>
      </c>
      <c r="E297" s="7">
        <v>0</v>
      </c>
      <c r="F297" s="7">
        <v>271539</v>
      </c>
      <c r="G297" s="7">
        <v>0</v>
      </c>
      <c r="H297" s="7">
        <v>0</v>
      </c>
    </row>
    <row r="298" spans="1:8" ht="22.5">
      <c r="A298" s="1" t="s">
        <v>559</v>
      </c>
      <c r="B298" s="1" t="s">
        <v>560</v>
      </c>
      <c r="C298" s="7">
        <v>0</v>
      </c>
      <c r="D298" s="7">
        <v>339975</v>
      </c>
      <c r="E298" s="7">
        <v>0</v>
      </c>
      <c r="F298" s="7">
        <v>339975</v>
      </c>
      <c r="G298" s="7">
        <v>0</v>
      </c>
      <c r="H298" s="7">
        <v>0</v>
      </c>
    </row>
    <row r="299" spans="1:8" ht="11.25">
      <c r="A299" s="1" t="s">
        <v>561</v>
      </c>
      <c r="B299" s="1" t="s">
        <v>42</v>
      </c>
      <c r="C299" s="7">
        <v>0</v>
      </c>
      <c r="D299" s="7">
        <v>260808</v>
      </c>
      <c r="E299" s="7">
        <v>0</v>
      </c>
      <c r="F299" s="7">
        <v>260808</v>
      </c>
      <c r="G299" s="7">
        <v>0</v>
      </c>
      <c r="H299" s="7">
        <v>0</v>
      </c>
    </row>
    <row r="300" spans="1:8" ht="11.25">
      <c r="A300" s="1" t="s">
        <v>562</v>
      </c>
      <c r="B300" s="1" t="s">
        <v>563</v>
      </c>
      <c r="C300" s="7">
        <v>0</v>
      </c>
      <c r="D300" s="7">
        <v>156501</v>
      </c>
      <c r="E300" s="7">
        <v>0</v>
      </c>
      <c r="F300" s="7">
        <v>156501</v>
      </c>
      <c r="G300" s="7">
        <v>0</v>
      </c>
      <c r="H300" s="7">
        <v>0</v>
      </c>
    </row>
    <row r="301" spans="1:8" ht="11.25">
      <c r="A301" s="1" t="s">
        <v>564</v>
      </c>
      <c r="B301" s="1" t="s">
        <v>565</v>
      </c>
      <c r="C301" s="7">
        <v>0</v>
      </c>
      <c r="D301" s="7">
        <v>26081</v>
      </c>
      <c r="E301" s="7">
        <v>0</v>
      </c>
      <c r="F301" s="7">
        <v>26081</v>
      </c>
      <c r="G301" s="7">
        <v>0</v>
      </c>
      <c r="H301" s="7">
        <v>0</v>
      </c>
    </row>
    <row r="302" spans="1:8" ht="11.25">
      <c r="A302" s="1" t="s">
        <v>566</v>
      </c>
      <c r="B302" s="1" t="s">
        <v>567</v>
      </c>
      <c r="C302" s="7">
        <v>0</v>
      </c>
      <c r="D302" s="7">
        <v>26081</v>
      </c>
      <c r="E302" s="7">
        <v>0</v>
      </c>
      <c r="F302" s="7">
        <v>26081</v>
      </c>
      <c r="G302" s="7">
        <v>0</v>
      </c>
      <c r="H302" s="7">
        <v>0</v>
      </c>
    </row>
    <row r="303" spans="1:8" ht="11.25">
      <c r="A303" s="1" t="s">
        <v>568</v>
      </c>
      <c r="B303" s="1" t="s">
        <v>569</v>
      </c>
      <c r="C303" s="7">
        <v>0</v>
      </c>
      <c r="D303" s="7">
        <v>52145</v>
      </c>
      <c r="E303" s="7">
        <v>0</v>
      </c>
      <c r="F303" s="7">
        <v>52145</v>
      </c>
      <c r="G303" s="7">
        <v>0</v>
      </c>
      <c r="H303" s="7">
        <v>0</v>
      </c>
    </row>
    <row r="304" spans="1:8" ht="11.25">
      <c r="A304" s="1" t="s">
        <v>570</v>
      </c>
      <c r="B304" s="1" t="s">
        <v>571</v>
      </c>
      <c r="C304" s="7">
        <v>0</v>
      </c>
      <c r="D304" s="7">
        <v>864682</v>
      </c>
      <c r="E304" s="7">
        <v>161002</v>
      </c>
      <c r="F304" s="7">
        <v>703680</v>
      </c>
      <c r="G304" s="7">
        <v>0</v>
      </c>
      <c r="H304" s="7">
        <v>0</v>
      </c>
    </row>
    <row r="305" spans="1:8" ht="11.25">
      <c r="A305" s="1" t="s">
        <v>572</v>
      </c>
      <c r="B305" s="1" t="s">
        <v>573</v>
      </c>
      <c r="C305" s="7">
        <v>0</v>
      </c>
      <c r="D305" s="7">
        <v>3255</v>
      </c>
      <c r="E305" s="7">
        <v>0</v>
      </c>
      <c r="F305" s="7">
        <v>3255</v>
      </c>
      <c r="G305" s="7">
        <v>0</v>
      </c>
      <c r="H305" s="7">
        <v>0</v>
      </c>
    </row>
    <row r="306" spans="1:8" ht="11.25">
      <c r="A306" s="1" t="s">
        <v>574</v>
      </c>
      <c r="B306" s="1" t="s">
        <v>575</v>
      </c>
      <c r="C306" s="7">
        <v>0</v>
      </c>
      <c r="D306" s="7">
        <v>126557</v>
      </c>
      <c r="E306" s="7">
        <v>0</v>
      </c>
      <c r="F306" s="7">
        <v>126557</v>
      </c>
      <c r="G306" s="7">
        <v>0</v>
      </c>
      <c r="H306" s="7">
        <v>0</v>
      </c>
    </row>
    <row r="307" spans="1:8" ht="11.25">
      <c r="A307" s="1" t="s">
        <v>576</v>
      </c>
      <c r="B307" s="1" t="s">
        <v>197</v>
      </c>
      <c r="C307" s="7">
        <v>0</v>
      </c>
      <c r="D307" s="7">
        <v>58836</v>
      </c>
      <c r="E307" s="7">
        <v>0</v>
      </c>
      <c r="F307" s="7">
        <v>58836</v>
      </c>
      <c r="G307" s="7">
        <v>0</v>
      </c>
      <c r="H307" s="7">
        <v>0</v>
      </c>
    </row>
    <row r="308" spans="1:8" ht="11.25">
      <c r="A308" s="1" t="s">
        <v>577</v>
      </c>
      <c r="B308" s="1" t="s">
        <v>578</v>
      </c>
      <c r="C308" s="7">
        <v>0</v>
      </c>
      <c r="D308" s="7">
        <v>45240</v>
      </c>
      <c r="E308" s="7">
        <v>0</v>
      </c>
      <c r="F308" s="7">
        <v>45240</v>
      </c>
      <c r="G308" s="7">
        <v>0</v>
      </c>
      <c r="H308" s="7">
        <v>0</v>
      </c>
    </row>
    <row r="309" spans="1:8" ht="11.25">
      <c r="A309" s="1" t="s">
        <v>579</v>
      </c>
      <c r="B309" s="1" t="s">
        <v>262</v>
      </c>
      <c r="C309" s="7">
        <v>0</v>
      </c>
      <c r="D309" s="7">
        <v>182154</v>
      </c>
      <c r="E309" s="7">
        <v>52699</v>
      </c>
      <c r="F309" s="7">
        <v>129455</v>
      </c>
      <c r="G309" s="7">
        <v>0</v>
      </c>
      <c r="H309" s="7">
        <v>0</v>
      </c>
    </row>
    <row r="310" spans="1:8" ht="11.25">
      <c r="A310" s="1" t="s">
        <v>580</v>
      </c>
      <c r="B310" s="1" t="s">
        <v>264</v>
      </c>
      <c r="C310" s="7">
        <v>0</v>
      </c>
      <c r="D310" s="7">
        <v>75809</v>
      </c>
      <c r="E310" s="7">
        <v>0</v>
      </c>
      <c r="F310" s="7">
        <v>75809</v>
      </c>
      <c r="G310" s="7">
        <v>0</v>
      </c>
      <c r="H310" s="7">
        <v>0</v>
      </c>
    </row>
    <row r="311" spans="1:8" ht="11.25">
      <c r="A311" s="1" t="s">
        <v>581</v>
      </c>
      <c r="B311" s="1" t="s">
        <v>582</v>
      </c>
      <c r="C311" s="7">
        <v>0</v>
      </c>
      <c r="D311" s="7">
        <v>15573</v>
      </c>
      <c r="E311" s="7">
        <v>0</v>
      </c>
      <c r="F311" s="7">
        <v>15573</v>
      </c>
      <c r="G311" s="7">
        <v>0</v>
      </c>
      <c r="H311" s="7">
        <v>0</v>
      </c>
    </row>
    <row r="312" spans="1:8" ht="11.25">
      <c r="A312" s="1" t="s">
        <v>583</v>
      </c>
      <c r="B312" s="1" t="s">
        <v>584</v>
      </c>
      <c r="C312" s="7">
        <v>0</v>
      </c>
      <c r="D312" s="7">
        <v>179445</v>
      </c>
      <c r="E312" s="7">
        <v>65974</v>
      </c>
      <c r="F312" s="7">
        <v>113471</v>
      </c>
      <c r="G312" s="7">
        <v>0</v>
      </c>
      <c r="H312" s="7">
        <v>0</v>
      </c>
    </row>
    <row r="313" spans="1:8" ht="11.25">
      <c r="A313" s="1" t="s">
        <v>585</v>
      </c>
      <c r="B313" s="1" t="s">
        <v>586</v>
      </c>
      <c r="C313" s="7">
        <v>0</v>
      </c>
      <c r="D313" s="7">
        <v>94832</v>
      </c>
      <c r="E313" s="7">
        <v>28647</v>
      </c>
      <c r="F313" s="7">
        <v>66186</v>
      </c>
      <c r="G313" s="7">
        <v>0</v>
      </c>
      <c r="H313" s="7">
        <v>0</v>
      </c>
    </row>
    <row r="314" spans="1:8" ht="11.25">
      <c r="A314" s="1" t="s">
        <v>587</v>
      </c>
      <c r="B314" s="1" t="s">
        <v>588</v>
      </c>
      <c r="C314" s="7">
        <v>0</v>
      </c>
      <c r="D314" s="7">
        <v>32396</v>
      </c>
      <c r="E314" s="7">
        <v>13682</v>
      </c>
      <c r="F314" s="7">
        <v>18714</v>
      </c>
      <c r="G314" s="7">
        <v>0</v>
      </c>
      <c r="H314" s="7">
        <v>0</v>
      </c>
    </row>
    <row r="315" spans="1:8" ht="11.25">
      <c r="A315" s="1" t="s">
        <v>589</v>
      </c>
      <c r="B315" s="1" t="s">
        <v>590</v>
      </c>
      <c r="C315" s="7">
        <v>0</v>
      </c>
      <c r="D315" s="7">
        <v>26793</v>
      </c>
      <c r="E315" s="7">
        <v>0</v>
      </c>
      <c r="F315" s="7">
        <v>26793</v>
      </c>
      <c r="G315" s="7">
        <v>0</v>
      </c>
      <c r="H315" s="7">
        <v>0</v>
      </c>
    </row>
    <row r="316" spans="1:8" ht="11.25">
      <c r="A316" s="1" t="s">
        <v>591</v>
      </c>
      <c r="B316" s="1" t="s">
        <v>592</v>
      </c>
      <c r="C316" s="7">
        <v>0</v>
      </c>
      <c r="D316" s="7">
        <v>9458</v>
      </c>
      <c r="E316" s="7">
        <v>0</v>
      </c>
      <c r="F316" s="7">
        <v>9458</v>
      </c>
      <c r="G316" s="7">
        <v>0</v>
      </c>
      <c r="H316" s="7">
        <v>0</v>
      </c>
    </row>
    <row r="317" spans="1:8" ht="11.25">
      <c r="A317" s="1" t="s">
        <v>593</v>
      </c>
      <c r="B317" s="1" t="s">
        <v>594</v>
      </c>
      <c r="C317" s="7">
        <v>0</v>
      </c>
      <c r="D317" s="7">
        <v>10099</v>
      </c>
      <c r="E317" s="7">
        <v>0</v>
      </c>
      <c r="F317" s="7">
        <v>10099</v>
      </c>
      <c r="G317" s="7">
        <v>0</v>
      </c>
      <c r="H317" s="7">
        <v>0</v>
      </c>
    </row>
    <row r="318" spans="1:8" ht="11.25">
      <c r="A318" s="1" t="s">
        <v>595</v>
      </c>
      <c r="B318" s="1" t="s">
        <v>596</v>
      </c>
      <c r="C318" s="7">
        <v>0</v>
      </c>
      <c r="D318" s="7">
        <v>4234</v>
      </c>
      <c r="E318" s="7">
        <v>0</v>
      </c>
      <c r="F318" s="7">
        <v>4234</v>
      </c>
      <c r="G318" s="7">
        <v>0</v>
      </c>
      <c r="H318" s="7">
        <v>0</v>
      </c>
    </row>
    <row r="319" spans="1:8" ht="11.25">
      <c r="A319" s="1" t="s">
        <v>597</v>
      </c>
      <c r="B319" s="1" t="s">
        <v>598</v>
      </c>
      <c r="C319" s="7">
        <v>0</v>
      </c>
      <c r="D319" s="7">
        <v>126649</v>
      </c>
      <c r="E319" s="7">
        <v>0</v>
      </c>
      <c r="F319" s="7">
        <v>126649</v>
      </c>
      <c r="G319" s="7">
        <v>0</v>
      </c>
      <c r="H319" s="7">
        <v>0</v>
      </c>
    </row>
    <row r="320" spans="1:8" ht="11.25">
      <c r="A320" s="1" t="s">
        <v>599</v>
      </c>
      <c r="B320" s="1" t="s">
        <v>329</v>
      </c>
      <c r="C320" s="7">
        <v>0</v>
      </c>
      <c r="D320" s="7">
        <v>112539</v>
      </c>
      <c r="E320" s="7">
        <v>0</v>
      </c>
      <c r="F320" s="7">
        <v>112539</v>
      </c>
      <c r="G320" s="7">
        <v>0</v>
      </c>
      <c r="H320" s="7">
        <v>0</v>
      </c>
    </row>
    <row r="321" spans="1:8" ht="11.25">
      <c r="A321" s="1" t="s">
        <v>600</v>
      </c>
      <c r="B321" s="1" t="s">
        <v>331</v>
      </c>
      <c r="C321" s="7">
        <v>0</v>
      </c>
      <c r="D321" s="7">
        <v>14110</v>
      </c>
      <c r="E321" s="7">
        <v>0</v>
      </c>
      <c r="F321" s="7">
        <v>14110</v>
      </c>
      <c r="G321" s="7">
        <v>0</v>
      </c>
      <c r="H321" s="7">
        <v>0</v>
      </c>
    </row>
    <row r="322" spans="1:8" ht="11.25">
      <c r="A322" s="1" t="s">
        <v>601</v>
      </c>
      <c r="B322" s="1" t="s">
        <v>602</v>
      </c>
      <c r="C322" s="7">
        <v>0</v>
      </c>
      <c r="D322" s="7">
        <v>3255</v>
      </c>
      <c r="E322" s="7">
        <v>3255</v>
      </c>
      <c r="F322" s="7">
        <v>0</v>
      </c>
      <c r="G322" s="7">
        <v>0</v>
      </c>
      <c r="H322" s="7">
        <v>0</v>
      </c>
    </row>
    <row r="323" spans="1:8" ht="11.25">
      <c r="A323" s="1" t="s">
        <v>603</v>
      </c>
      <c r="B323" s="1" t="s">
        <v>512</v>
      </c>
      <c r="C323" s="7">
        <v>0</v>
      </c>
      <c r="D323" s="7">
        <v>3255</v>
      </c>
      <c r="E323" s="7">
        <v>3255</v>
      </c>
      <c r="F323" s="7">
        <v>0</v>
      </c>
      <c r="G323" s="7">
        <v>0</v>
      </c>
      <c r="H323" s="7">
        <v>0</v>
      </c>
    </row>
    <row r="324" spans="1:8" ht="11.25">
      <c r="A324" s="1" t="s">
        <v>604</v>
      </c>
      <c r="B324" s="1" t="s">
        <v>520</v>
      </c>
      <c r="C324" s="7">
        <v>0</v>
      </c>
      <c r="D324" s="7">
        <v>3255</v>
      </c>
      <c r="E324" s="7">
        <v>3255</v>
      </c>
      <c r="F324" s="7">
        <v>0</v>
      </c>
      <c r="G324" s="7">
        <v>0</v>
      </c>
      <c r="H324" s="7">
        <v>0</v>
      </c>
    </row>
    <row r="325" spans="1:8" ht="11.25">
      <c r="A325" s="1" t="s">
        <v>605</v>
      </c>
      <c r="B325" s="1" t="s">
        <v>606</v>
      </c>
      <c r="C325" s="7">
        <v>0</v>
      </c>
      <c r="D325" s="7">
        <v>5969540681</v>
      </c>
      <c r="E325" s="7">
        <v>1153504600</v>
      </c>
      <c r="F325" s="7">
        <v>4816036081</v>
      </c>
      <c r="G325" s="7">
        <v>0</v>
      </c>
      <c r="H325" s="7">
        <v>0</v>
      </c>
    </row>
    <row r="326" spans="1:8" ht="11.25">
      <c r="A326" s="1" t="s">
        <v>607</v>
      </c>
      <c r="B326" s="1" t="s">
        <v>608</v>
      </c>
      <c r="C326" s="7">
        <v>0</v>
      </c>
      <c r="D326" s="7">
        <v>182261416</v>
      </c>
      <c r="E326" s="7">
        <v>148442</v>
      </c>
      <c r="F326" s="7">
        <v>182112975</v>
      </c>
      <c r="G326" s="7">
        <v>0</v>
      </c>
      <c r="H326" s="7">
        <v>0</v>
      </c>
    </row>
    <row r="327" spans="1:8" ht="11.25">
      <c r="A327" s="1" t="s">
        <v>609</v>
      </c>
      <c r="B327" s="1" t="s">
        <v>610</v>
      </c>
      <c r="C327" s="7">
        <v>0</v>
      </c>
      <c r="D327" s="7">
        <v>2664252</v>
      </c>
      <c r="E327" s="7">
        <v>10636</v>
      </c>
      <c r="F327" s="7">
        <v>2653615</v>
      </c>
      <c r="G327" s="7">
        <v>0</v>
      </c>
      <c r="H327" s="7">
        <v>0</v>
      </c>
    </row>
    <row r="328" spans="1:8" ht="11.25">
      <c r="A328" s="1" t="s">
        <v>611</v>
      </c>
      <c r="B328" s="1" t="s">
        <v>612</v>
      </c>
      <c r="C328" s="7">
        <v>0</v>
      </c>
      <c r="D328" s="7">
        <v>801517</v>
      </c>
      <c r="E328" s="7">
        <v>137805</v>
      </c>
      <c r="F328" s="7">
        <v>663712</v>
      </c>
      <c r="G328" s="7">
        <v>0</v>
      </c>
      <c r="H328" s="7">
        <v>0</v>
      </c>
    </row>
    <row r="329" spans="1:8" ht="11.25">
      <c r="A329" s="1" t="s">
        <v>613</v>
      </c>
      <c r="B329" s="1" t="s">
        <v>614</v>
      </c>
      <c r="C329" s="7">
        <v>0</v>
      </c>
      <c r="D329" s="7">
        <v>178795648</v>
      </c>
      <c r="E329" s="7">
        <v>0</v>
      </c>
      <c r="F329" s="7">
        <v>178795648</v>
      </c>
      <c r="G329" s="7">
        <v>0</v>
      </c>
      <c r="H329" s="7">
        <v>0</v>
      </c>
    </row>
    <row r="330" spans="1:8" ht="11.25">
      <c r="A330" s="1" t="s">
        <v>615</v>
      </c>
      <c r="B330" s="1" t="s">
        <v>616</v>
      </c>
      <c r="C330" s="7">
        <v>0</v>
      </c>
      <c r="D330" s="7">
        <v>3961986572</v>
      </c>
      <c r="E330" s="7">
        <v>640089005</v>
      </c>
      <c r="F330" s="7">
        <v>3321897567</v>
      </c>
      <c r="G330" s="7">
        <v>0</v>
      </c>
      <c r="H330" s="7">
        <v>0</v>
      </c>
    </row>
    <row r="331" spans="1:8" ht="11.25">
      <c r="A331" s="1" t="s">
        <v>617</v>
      </c>
      <c r="B331" s="1" t="s">
        <v>618</v>
      </c>
      <c r="C331" s="7">
        <v>0</v>
      </c>
      <c r="D331" s="7">
        <v>3961986572</v>
      </c>
      <c r="E331" s="7">
        <v>640089005</v>
      </c>
      <c r="F331" s="7">
        <v>3321897567</v>
      </c>
      <c r="G331" s="7">
        <v>0</v>
      </c>
      <c r="H331" s="7">
        <v>0</v>
      </c>
    </row>
    <row r="332" spans="1:8" ht="11.25">
      <c r="A332" s="1" t="s">
        <v>619</v>
      </c>
      <c r="B332" s="1" t="s">
        <v>620</v>
      </c>
      <c r="C332" s="7">
        <v>0</v>
      </c>
      <c r="D332" s="7">
        <v>1825292693</v>
      </c>
      <c r="E332" s="7">
        <v>513267153</v>
      </c>
      <c r="F332" s="7">
        <v>1312025540</v>
      </c>
      <c r="G332" s="7">
        <v>0</v>
      </c>
      <c r="H332" s="7">
        <v>0</v>
      </c>
    </row>
    <row r="333" spans="1:8" ht="11.25">
      <c r="A333" s="1" t="s">
        <v>621</v>
      </c>
      <c r="B333" s="1" t="s">
        <v>622</v>
      </c>
      <c r="C333" s="7">
        <v>0</v>
      </c>
      <c r="D333" s="7">
        <v>849782475</v>
      </c>
      <c r="E333" s="7">
        <v>173217513</v>
      </c>
      <c r="F333" s="7">
        <v>676564963</v>
      </c>
      <c r="G333" s="7">
        <v>0</v>
      </c>
      <c r="H333" s="7">
        <v>0</v>
      </c>
    </row>
    <row r="334" spans="1:8" ht="11.25">
      <c r="A334" s="1" t="s">
        <v>623</v>
      </c>
      <c r="B334" s="1" t="s">
        <v>624</v>
      </c>
      <c r="C334" s="7">
        <v>0</v>
      </c>
      <c r="D334" s="7">
        <v>64085834</v>
      </c>
      <c r="E334" s="7">
        <v>0</v>
      </c>
      <c r="F334" s="7">
        <v>64085834</v>
      </c>
      <c r="G334" s="7">
        <v>0</v>
      </c>
      <c r="H334" s="7">
        <v>0</v>
      </c>
    </row>
    <row r="335" spans="1:8" ht="11.25">
      <c r="A335" s="1" t="s">
        <v>625</v>
      </c>
      <c r="B335" s="1" t="s">
        <v>626</v>
      </c>
      <c r="C335" s="7">
        <v>0</v>
      </c>
      <c r="D335" s="7">
        <v>637798189</v>
      </c>
      <c r="E335" s="7">
        <v>68723445</v>
      </c>
      <c r="F335" s="7">
        <v>569074743</v>
      </c>
      <c r="G335" s="7">
        <v>0</v>
      </c>
      <c r="H335" s="7">
        <v>0</v>
      </c>
    </row>
    <row r="336" spans="1:8" ht="11.25">
      <c r="A336" s="1" t="s">
        <v>627</v>
      </c>
      <c r="B336" s="1" t="s">
        <v>628</v>
      </c>
      <c r="C336" s="7">
        <v>0</v>
      </c>
      <c r="D336" s="7">
        <v>271326195</v>
      </c>
      <c r="E336" s="7">
        <v>271326195</v>
      </c>
      <c r="F336" s="7">
        <v>0</v>
      </c>
      <c r="G336" s="7">
        <v>0</v>
      </c>
      <c r="H336" s="7">
        <v>0</v>
      </c>
    </row>
    <row r="337" spans="1:8" ht="11.25">
      <c r="A337" s="1" t="s">
        <v>629</v>
      </c>
      <c r="B337" s="1" t="s">
        <v>256</v>
      </c>
      <c r="C337" s="7">
        <v>0</v>
      </c>
      <c r="D337" s="7">
        <v>2300000</v>
      </c>
      <c r="E337" s="7">
        <v>0</v>
      </c>
      <c r="F337" s="7">
        <v>2300000</v>
      </c>
      <c r="G337" s="7">
        <v>0</v>
      </c>
      <c r="H337" s="7">
        <v>0</v>
      </c>
    </row>
    <row r="338" spans="1:8" ht="11.25">
      <c r="A338" s="1" t="s">
        <v>630</v>
      </c>
      <c r="B338" s="1" t="s">
        <v>631</v>
      </c>
      <c r="C338" s="7">
        <v>0</v>
      </c>
      <c r="D338" s="7">
        <v>84040034</v>
      </c>
      <c r="E338" s="7">
        <v>11699300</v>
      </c>
      <c r="F338" s="7">
        <v>72340734</v>
      </c>
      <c r="G338" s="7">
        <v>0</v>
      </c>
      <c r="H338" s="7">
        <v>0</v>
      </c>
    </row>
    <row r="339" spans="1:8" ht="11.25">
      <c r="A339" s="1" t="s">
        <v>632</v>
      </c>
      <c r="B339" s="1" t="s">
        <v>633</v>
      </c>
      <c r="C339" s="7">
        <v>0</v>
      </c>
      <c r="D339" s="7">
        <v>59899111</v>
      </c>
      <c r="E339" s="7">
        <v>10656471</v>
      </c>
      <c r="F339" s="7">
        <v>49242641</v>
      </c>
      <c r="G339" s="7">
        <v>0</v>
      </c>
      <c r="H339" s="7">
        <v>0</v>
      </c>
    </row>
    <row r="340" spans="1:8" ht="11.25">
      <c r="A340" s="1" t="s">
        <v>634</v>
      </c>
      <c r="B340" s="1" t="s">
        <v>635</v>
      </c>
      <c r="C340" s="7">
        <v>0</v>
      </c>
      <c r="D340" s="7">
        <v>7630</v>
      </c>
      <c r="E340" s="7">
        <v>0</v>
      </c>
      <c r="F340" s="7">
        <v>7630</v>
      </c>
      <c r="G340" s="7">
        <v>0</v>
      </c>
      <c r="H340" s="7">
        <v>0</v>
      </c>
    </row>
    <row r="341" spans="1:8" ht="11.25">
      <c r="A341" s="1" t="s">
        <v>636</v>
      </c>
      <c r="B341" s="1" t="s">
        <v>637</v>
      </c>
      <c r="C341" s="7">
        <v>0</v>
      </c>
      <c r="D341" s="7">
        <v>59784553</v>
      </c>
      <c r="E341" s="7">
        <v>10656471</v>
      </c>
      <c r="F341" s="7">
        <v>49128082</v>
      </c>
      <c r="G341" s="7">
        <v>0</v>
      </c>
      <c r="H341" s="7">
        <v>0</v>
      </c>
    </row>
    <row r="342" spans="1:8" ht="11.25">
      <c r="A342" s="1" t="s">
        <v>638</v>
      </c>
      <c r="B342" s="1" t="s">
        <v>639</v>
      </c>
      <c r="C342" s="7">
        <v>0</v>
      </c>
      <c r="D342" s="7">
        <v>106929</v>
      </c>
      <c r="E342" s="7">
        <v>0</v>
      </c>
      <c r="F342" s="7">
        <v>106929</v>
      </c>
      <c r="G342" s="7">
        <v>0</v>
      </c>
      <c r="H342" s="7">
        <v>0</v>
      </c>
    </row>
    <row r="343" spans="1:8" ht="11.25">
      <c r="A343" s="1" t="s">
        <v>640</v>
      </c>
      <c r="B343" s="1" t="s">
        <v>641</v>
      </c>
      <c r="C343" s="7">
        <v>0</v>
      </c>
      <c r="D343" s="7">
        <v>172</v>
      </c>
      <c r="E343" s="7">
        <v>172</v>
      </c>
      <c r="F343" s="7">
        <v>0</v>
      </c>
      <c r="G343" s="7">
        <v>0</v>
      </c>
      <c r="H343" s="7">
        <v>0</v>
      </c>
    </row>
    <row r="344" spans="1:8" ht="11.25">
      <c r="A344" s="1" t="s">
        <v>642</v>
      </c>
      <c r="B344" s="1" t="s">
        <v>637</v>
      </c>
      <c r="C344" s="7">
        <v>0</v>
      </c>
      <c r="D344" s="7">
        <v>172</v>
      </c>
      <c r="E344" s="7">
        <v>172</v>
      </c>
      <c r="F344" s="7">
        <v>0</v>
      </c>
      <c r="G344" s="7">
        <v>0</v>
      </c>
      <c r="H344" s="7">
        <v>0</v>
      </c>
    </row>
    <row r="345" spans="1:8" ht="11.25">
      <c r="A345" s="1" t="s">
        <v>643</v>
      </c>
      <c r="B345" s="1" t="s">
        <v>644</v>
      </c>
      <c r="C345" s="7">
        <v>0</v>
      </c>
      <c r="D345" s="7">
        <v>24140751</v>
      </c>
      <c r="E345" s="7">
        <v>1042657</v>
      </c>
      <c r="F345" s="7">
        <v>23098094</v>
      </c>
      <c r="G345" s="7">
        <v>0</v>
      </c>
      <c r="H345" s="7">
        <v>0</v>
      </c>
    </row>
    <row r="346" spans="1:8" ht="11.25">
      <c r="A346" s="1" t="s">
        <v>645</v>
      </c>
      <c r="B346" s="1" t="s">
        <v>646</v>
      </c>
      <c r="C346" s="7">
        <v>0</v>
      </c>
      <c r="D346" s="7">
        <v>24140751</v>
      </c>
      <c r="E346" s="7">
        <v>1042657</v>
      </c>
      <c r="F346" s="7">
        <v>23098094</v>
      </c>
      <c r="G346" s="7">
        <v>0</v>
      </c>
      <c r="H346" s="7">
        <v>0</v>
      </c>
    </row>
    <row r="347" spans="1:8" ht="11.25">
      <c r="A347" s="1" t="s">
        <v>647</v>
      </c>
      <c r="B347" s="1" t="s">
        <v>454</v>
      </c>
      <c r="C347" s="7">
        <v>0</v>
      </c>
      <c r="D347" s="7">
        <v>11780210</v>
      </c>
      <c r="E347" s="7">
        <v>7302268</v>
      </c>
      <c r="F347" s="7">
        <v>4477942</v>
      </c>
      <c r="G347" s="7">
        <v>0</v>
      </c>
      <c r="H347" s="7">
        <v>0</v>
      </c>
    </row>
    <row r="348" spans="1:8" ht="11.25">
      <c r="A348" s="1" t="s">
        <v>648</v>
      </c>
      <c r="B348" s="1" t="s">
        <v>649</v>
      </c>
      <c r="C348" s="7">
        <v>0</v>
      </c>
      <c r="D348" s="7">
        <v>2863246</v>
      </c>
      <c r="E348" s="7">
        <v>758533</v>
      </c>
      <c r="F348" s="7">
        <v>2104713</v>
      </c>
      <c r="G348" s="7">
        <v>0</v>
      </c>
      <c r="H348" s="7">
        <v>0</v>
      </c>
    </row>
    <row r="349" spans="1:8" ht="11.25">
      <c r="A349" s="1" t="s">
        <v>650</v>
      </c>
      <c r="B349" s="1" t="s">
        <v>458</v>
      </c>
      <c r="C349" s="7">
        <v>0</v>
      </c>
      <c r="D349" s="7">
        <v>74</v>
      </c>
      <c r="E349" s="7">
        <v>0</v>
      </c>
      <c r="F349" s="7">
        <v>74</v>
      </c>
      <c r="G349" s="7">
        <v>0</v>
      </c>
      <c r="H349" s="7">
        <v>0</v>
      </c>
    </row>
    <row r="350" spans="1:8" ht="11.25">
      <c r="A350" s="1" t="s">
        <v>651</v>
      </c>
      <c r="B350" s="1" t="s">
        <v>652</v>
      </c>
      <c r="C350" s="7">
        <v>0</v>
      </c>
      <c r="D350" s="7">
        <v>2863172</v>
      </c>
      <c r="E350" s="7">
        <v>758533</v>
      </c>
      <c r="F350" s="7">
        <v>2104639</v>
      </c>
      <c r="G350" s="7">
        <v>0</v>
      </c>
      <c r="H350" s="7">
        <v>0</v>
      </c>
    </row>
    <row r="351" spans="1:8" ht="11.25">
      <c r="A351" s="1" t="s">
        <v>653</v>
      </c>
      <c r="B351" s="1" t="s">
        <v>462</v>
      </c>
      <c r="C351" s="7">
        <v>0</v>
      </c>
      <c r="D351" s="7">
        <v>8916964</v>
      </c>
      <c r="E351" s="7">
        <v>6543735</v>
      </c>
      <c r="F351" s="7">
        <v>2373229</v>
      </c>
      <c r="G351" s="7">
        <v>0</v>
      </c>
      <c r="H351" s="7">
        <v>0</v>
      </c>
    </row>
    <row r="352" spans="1:8" ht="11.25">
      <c r="A352" s="1" t="s">
        <v>654</v>
      </c>
      <c r="B352" s="1" t="s">
        <v>655</v>
      </c>
      <c r="C352" s="7">
        <v>0</v>
      </c>
      <c r="D352" s="7">
        <v>8916964</v>
      </c>
      <c r="E352" s="7">
        <v>6543735</v>
      </c>
      <c r="F352" s="7">
        <v>2373229</v>
      </c>
      <c r="G352" s="7">
        <v>0</v>
      </c>
      <c r="H352" s="7">
        <v>0</v>
      </c>
    </row>
    <row r="353" spans="1:8" ht="11.25">
      <c r="A353" s="1" t="s">
        <v>656</v>
      </c>
      <c r="B353" s="1" t="s">
        <v>657</v>
      </c>
      <c r="C353" s="7">
        <v>0</v>
      </c>
      <c r="D353" s="7">
        <v>403454</v>
      </c>
      <c r="E353" s="7">
        <v>8832435</v>
      </c>
      <c r="F353" s="7">
        <v>-8428980</v>
      </c>
      <c r="G353" s="7">
        <v>0</v>
      </c>
      <c r="H353" s="7">
        <v>0</v>
      </c>
    </row>
    <row r="354" spans="1:8" ht="11.25">
      <c r="A354" s="1" t="s">
        <v>658</v>
      </c>
      <c r="B354" s="1" t="s">
        <v>484</v>
      </c>
      <c r="C354" s="7">
        <v>0</v>
      </c>
      <c r="D354" s="7">
        <v>477</v>
      </c>
      <c r="E354" s="7">
        <v>0</v>
      </c>
      <c r="F354" s="7">
        <v>477</v>
      </c>
      <c r="G354" s="7">
        <v>0</v>
      </c>
      <c r="H354" s="7">
        <v>0</v>
      </c>
    </row>
    <row r="355" spans="1:8" ht="11.25">
      <c r="A355" s="1" t="s">
        <v>659</v>
      </c>
      <c r="B355" s="1" t="s">
        <v>488</v>
      </c>
      <c r="C355" s="7">
        <v>0</v>
      </c>
      <c r="D355" s="7">
        <v>477</v>
      </c>
      <c r="E355" s="7">
        <v>0</v>
      </c>
      <c r="F355" s="7">
        <v>477</v>
      </c>
      <c r="G355" s="7">
        <v>0</v>
      </c>
      <c r="H355" s="7">
        <v>0</v>
      </c>
    </row>
    <row r="356" spans="1:8" ht="11.25">
      <c r="A356" s="1" t="s">
        <v>660</v>
      </c>
      <c r="B356" s="1" t="s">
        <v>496</v>
      </c>
      <c r="C356" s="7">
        <v>0</v>
      </c>
      <c r="D356" s="7">
        <v>2</v>
      </c>
      <c r="E356" s="7">
        <v>1</v>
      </c>
      <c r="F356" s="7">
        <v>1</v>
      </c>
      <c r="G356" s="7">
        <v>0</v>
      </c>
      <c r="H356" s="7">
        <v>0</v>
      </c>
    </row>
    <row r="357" spans="1:8" ht="11.25">
      <c r="A357" s="1" t="s">
        <v>661</v>
      </c>
      <c r="B357" s="1" t="s">
        <v>662</v>
      </c>
      <c r="C357" s="7">
        <v>0</v>
      </c>
      <c r="D357" s="7">
        <v>2</v>
      </c>
      <c r="E357" s="7">
        <v>1</v>
      </c>
      <c r="F357" s="7">
        <v>1</v>
      </c>
      <c r="G357" s="7">
        <v>0</v>
      </c>
      <c r="H357" s="7">
        <v>0</v>
      </c>
    </row>
    <row r="358" spans="1:8" ht="11.25">
      <c r="A358" s="1" t="s">
        <v>663</v>
      </c>
      <c r="B358" s="1" t="s">
        <v>500</v>
      </c>
      <c r="C358" s="7">
        <v>0</v>
      </c>
      <c r="D358" s="7">
        <v>402975</v>
      </c>
      <c r="E358" s="7">
        <v>8832434</v>
      </c>
      <c r="F358" s="7">
        <v>-8429458</v>
      </c>
      <c r="G358" s="7">
        <v>0</v>
      </c>
      <c r="H358" s="7">
        <v>0</v>
      </c>
    </row>
    <row r="359" spans="1:8" ht="11.25">
      <c r="A359" s="1" t="s">
        <v>664</v>
      </c>
      <c r="B359" s="1" t="s">
        <v>665</v>
      </c>
      <c r="C359" s="7">
        <v>0</v>
      </c>
      <c r="D359" s="7">
        <v>0</v>
      </c>
      <c r="E359" s="7">
        <v>868710</v>
      </c>
      <c r="F359" s="7">
        <v>-868710</v>
      </c>
      <c r="G359" s="7">
        <v>0</v>
      </c>
      <c r="H359" s="7">
        <v>0</v>
      </c>
    </row>
    <row r="360" spans="1:8" ht="11.25">
      <c r="A360" s="1" t="s">
        <v>666</v>
      </c>
      <c r="B360" s="1" t="s">
        <v>667</v>
      </c>
      <c r="C360" s="7">
        <v>0</v>
      </c>
      <c r="D360" s="7">
        <v>402975</v>
      </c>
      <c r="E360" s="7">
        <v>7963724</v>
      </c>
      <c r="F360" s="7">
        <v>-7560748</v>
      </c>
      <c r="G360" s="7">
        <v>0</v>
      </c>
      <c r="H360" s="7">
        <v>0</v>
      </c>
    </row>
    <row r="361" spans="1:8" ht="11.25">
      <c r="A361" s="1" t="s">
        <v>668</v>
      </c>
      <c r="B361" s="1" t="s">
        <v>669</v>
      </c>
      <c r="C361" s="7">
        <v>0</v>
      </c>
      <c r="D361" s="7">
        <v>44857041</v>
      </c>
      <c r="E361" s="7">
        <v>44857041</v>
      </c>
      <c r="F361" s="7">
        <v>0</v>
      </c>
      <c r="G361" s="7">
        <v>0</v>
      </c>
      <c r="H361" s="7">
        <v>0</v>
      </c>
    </row>
    <row r="362" spans="1:8" ht="11.25">
      <c r="A362" s="1" t="s">
        <v>670</v>
      </c>
      <c r="B362" s="1" t="s">
        <v>671</v>
      </c>
      <c r="C362" s="7">
        <v>14730619</v>
      </c>
      <c r="D362" s="7">
        <v>67341</v>
      </c>
      <c r="E362" s="7">
        <v>67341</v>
      </c>
      <c r="F362" s="7">
        <v>14730619</v>
      </c>
      <c r="G362" s="7">
        <v>0</v>
      </c>
      <c r="H362" s="7">
        <v>0</v>
      </c>
    </row>
    <row r="363" spans="1:8" ht="22.5">
      <c r="A363" s="1" t="s">
        <v>672</v>
      </c>
      <c r="B363" s="1" t="s">
        <v>673</v>
      </c>
      <c r="C363" s="7">
        <v>2763673</v>
      </c>
      <c r="D363" s="7">
        <v>0</v>
      </c>
      <c r="E363" s="7">
        <v>0</v>
      </c>
      <c r="F363" s="7">
        <v>2763673</v>
      </c>
      <c r="G363" s="7">
        <v>0</v>
      </c>
      <c r="H363" s="7">
        <v>0</v>
      </c>
    </row>
    <row r="364" spans="1:8" ht="11.25">
      <c r="A364" s="1" t="s">
        <v>674</v>
      </c>
      <c r="B364" s="1" t="s">
        <v>675</v>
      </c>
      <c r="C364" s="7">
        <v>2763673</v>
      </c>
      <c r="D364" s="7">
        <v>0</v>
      </c>
      <c r="E364" s="7">
        <v>0</v>
      </c>
      <c r="F364" s="7">
        <v>2763673</v>
      </c>
      <c r="G364" s="7">
        <v>0</v>
      </c>
      <c r="H364" s="7">
        <v>0</v>
      </c>
    </row>
    <row r="365" spans="1:8" ht="11.25">
      <c r="A365" s="1" t="s">
        <v>676</v>
      </c>
      <c r="B365" s="1" t="s">
        <v>677</v>
      </c>
      <c r="C365" s="7">
        <v>11966946</v>
      </c>
      <c r="D365" s="7">
        <v>67341</v>
      </c>
      <c r="E365" s="7">
        <v>67341</v>
      </c>
      <c r="F365" s="7">
        <v>11966946</v>
      </c>
      <c r="G365" s="7">
        <v>0</v>
      </c>
      <c r="H365" s="7">
        <v>0</v>
      </c>
    </row>
    <row r="366" spans="1:8" ht="11.25">
      <c r="A366" s="1" t="s">
        <v>678</v>
      </c>
      <c r="B366" s="1" t="s">
        <v>474</v>
      </c>
      <c r="C366" s="7">
        <v>11760057</v>
      </c>
      <c r="D366" s="7">
        <v>67341</v>
      </c>
      <c r="E366" s="7">
        <v>67341</v>
      </c>
      <c r="F366" s="7">
        <v>11760057</v>
      </c>
      <c r="G366" s="7">
        <v>0</v>
      </c>
      <c r="H366" s="7">
        <v>0</v>
      </c>
    </row>
    <row r="367" spans="1:8" ht="11.25">
      <c r="A367" s="1" t="s">
        <v>679</v>
      </c>
      <c r="B367" s="1" t="s">
        <v>680</v>
      </c>
      <c r="C367" s="7">
        <v>206890</v>
      </c>
      <c r="D367" s="7">
        <v>0</v>
      </c>
      <c r="E367" s="7">
        <v>0</v>
      </c>
      <c r="F367" s="7">
        <v>206890</v>
      </c>
      <c r="G367" s="7">
        <v>0</v>
      </c>
      <c r="H367" s="7">
        <v>0</v>
      </c>
    </row>
    <row r="368" spans="1:8" ht="11.25">
      <c r="A368" s="1" t="s">
        <v>681</v>
      </c>
      <c r="B368" s="1" t="s">
        <v>682</v>
      </c>
      <c r="C368" s="7">
        <v>237533631</v>
      </c>
      <c r="D368" s="7">
        <v>36826302</v>
      </c>
      <c r="E368" s="7">
        <v>7896058</v>
      </c>
      <c r="F368" s="7">
        <v>266463874</v>
      </c>
      <c r="G368" s="7">
        <v>0</v>
      </c>
      <c r="H368" s="7">
        <v>0</v>
      </c>
    </row>
    <row r="369" spans="1:8" ht="11.25">
      <c r="A369" s="1" t="s">
        <v>683</v>
      </c>
      <c r="B369" s="1" t="s">
        <v>201</v>
      </c>
      <c r="C369" s="7">
        <v>110000</v>
      </c>
      <c r="D369" s="7">
        <v>0</v>
      </c>
      <c r="E369" s="7">
        <v>0</v>
      </c>
      <c r="F369" s="7">
        <v>110000</v>
      </c>
      <c r="G369" s="7">
        <v>0</v>
      </c>
      <c r="H369" s="7">
        <v>0</v>
      </c>
    </row>
    <row r="370" spans="1:8" ht="11.25">
      <c r="A370" s="1" t="s">
        <v>684</v>
      </c>
      <c r="B370" s="1" t="s">
        <v>685</v>
      </c>
      <c r="C370" s="7">
        <v>110000</v>
      </c>
      <c r="D370" s="7">
        <v>0</v>
      </c>
      <c r="E370" s="7">
        <v>0</v>
      </c>
      <c r="F370" s="7">
        <v>110000</v>
      </c>
      <c r="G370" s="7">
        <v>0</v>
      </c>
      <c r="H370" s="7">
        <v>0</v>
      </c>
    </row>
    <row r="371" spans="1:8" ht="11.25">
      <c r="A371" s="1" t="s">
        <v>686</v>
      </c>
      <c r="B371" s="1" t="s">
        <v>687</v>
      </c>
      <c r="C371" s="7">
        <v>237388580</v>
      </c>
      <c r="D371" s="7">
        <v>0</v>
      </c>
      <c r="E371" s="7">
        <v>0</v>
      </c>
      <c r="F371" s="7">
        <v>237388580</v>
      </c>
      <c r="G371" s="7">
        <v>0</v>
      </c>
      <c r="H371" s="7">
        <v>0</v>
      </c>
    </row>
    <row r="372" spans="1:8" ht="11.25">
      <c r="A372" s="1" t="s">
        <v>688</v>
      </c>
      <c r="B372" s="1" t="s">
        <v>689</v>
      </c>
      <c r="C372" s="7">
        <v>160219525</v>
      </c>
      <c r="D372" s="7">
        <v>0</v>
      </c>
      <c r="E372" s="7">
        <v>0</v>
      </c>
      <c r="F372" s="7">
        <v>160219525</v>
      </c>
      <c r="G372" s="7">
        <v>0</v>
      </c>
      <c r="H372" s="7">
        <v>0</v>
      </c>
    </row>
    <row r="373" spans="1:8" ht="11.25">
      <c r="A373" s="1" t="s">
        <v>690</v>
      </c>
      <c r="B373" s="1" t="s">
        <v>691</v>
      </c>
      <c r="C373" s="7">
        <v>77169055</v>
      </c>
      <c r="D373" s="7">
        <v>0</v>
      </c>
      <c r="E373" s="7">
        <v>0</v>
      </c>
      <c r="F373" s="7">
        <v>77169055</v>
      </c>
      <c r="G373" s="7">
        <v>0</v>
      </c>
      <c r="H373" s="7">
        <v>0</v>
      </c>
    </row>
    <row r="374" spans="1:8" ht="11.25">
      <c r="A374" s="1" t="s">
        <v>692</v>
      </c>
      <c r="B374" s="1" t="s">
        <v>693</v>
      </c>
      <c r="C374" s="7">
        <v>35051</v>
      </c>
      <c r="D374" s="7">
        <v>0</v>
      </c>
      <c r="E374" s="7">
        <v>0</v>
      </c>
      <c r="F374" s="7">
        <v>35051</v>
      </c>
      <c r="G374" s="7">
        <v>0</v>
      </c>
      <c r="H374" s="7">
        <v>0</v>
      </c>
    </row>
    <row r="375" spans="1:8" ht="11.25">
      <c r="A375" s="1" t="s">
        <v>694</v>
      </c>
      <c r="B375" s="1" t="s">
        <v>695</v>
      </c>
      <c r="C375" s="7">
        <v>35051</v>
      </c>
      <c r="D375" s="7">
        <v>0</v>
      </c>
      <c r="E375" s="7">
        <v>0</v>
      </c>
      <c r="F375" s="7">
        <v>35051</v>
      </c>
      <c r="G375" s="7">
        <v>0</v>
      </c>
      <c r="H375" s="7">
        <v>0</v>
      </c>
    </row>
    <row r="376" spans="1:8" ht="11.25">
      <c r="A376" s="1" t="s">
        <v>696</v>
      </c>
      <c r="B376" s="1" t="s">
        <v>697</v>
      </c>
      <c r="C376" s="7">
        <v>0</v>
      </c>
      <c r="D376" s="7">
        <v>36826302</v>
      </c>
      <c r="E376" s="7">
        <v>7896058</v>
      </c>
      <c r="F376" s="7">
        <v>28930243</v>
      </c>
      <c r="G376" s="7">
        <v>0</v>
      </c>
      <c r="H376" s="7">
        <v>0</v>
      </c>
    </row>
    <row r="377" spans="1:8" ht="11.25">
      <c r="A377" s="1" t="s">
        <v>698</v>
      </c>
      <c r="B377" s="1" t="s">
        <v>699</v>
      </c>
      <c r="C377" s="7">
        <v>0</v>
      </c>
      <c r="D377" s="7">
        <v>36826302</v>
      </c>
      <c r="E377" s="7">
        <v>7896058</v>
      </c>
      <c r="F377" s="7">
        <v>28930243</v>
      </c>
      <c r="G377" s="7">
        <v>0</v>
      </c>
      <c r="H377" s="7">
        <v>0</v>
      </c>
    </row>
    <row r="378" spans="1:8" ht="11.25">
      <c r="A378" s="1" t="s">
        <v>700</v>
      </c>
      <c r="B378" s="1" t="s">
        <v>701</v>
      </c>
      <c r="C378" s="7">
        <v>-252264250</v>
      </c>
      <c r="D378" s="7">
        <v>7963399</v>
      </c>
      <c r="E378" s="7">
        <v>36893642</v>
      </c>
      <c r="F378" s="7">
        <v>-281194493</v>
      </c>
      <c r="G378" s="7">
        <v>0</v>
      </c>
      <c r="H378" s="7">
        <v>0</v>
      </c>
    </row>
    <row r="379" spans="1:8" ht="11.25">
      <c r="A379" s="1" t="s">
        <v>702</v>
      </c>
      <c r="B379" s="1" t="s">
        <v>703</v>
      </c>
      <c r="C379" s="7">
        <v>-14730619</v>
      </c>
      <c r="D379" s="7">
        <v>67341</v>
      </c>
      <c r="E379" s="7">
        <v>67341</v>
      </c>
      <c r="F379" s="7">
        <v>-14730619</v>
      </c>
      <c r="G379" s="7">
        <v>0</v>
      </c>
      <c r="H379" s="7">
        <v>0</v>
      </c>
    </row>
    <row r="380" spans="1:8" ht="11.25">
      <c r="A380" s="1" t="s">
        <v>704</v>
      </c>
      <c r="B380" s="1" t="s">
        <v>705</v>
      </c>
      <c r="C380" s="7">
        <v>-2763673</v>
      </c>
      <c r="D380" s="7">
        <v>0</v>
      </c>
      <c r="E380" s="7">
        <v>0</v>
      </c>
      <c r="F380" s="7">
        <v>-2763673</v>
      </c>
      <c r="G380" s="7">
        <v>0</v>
      </c>
      <c r="H380" s="7">
        <v>0</v>
      </c>
    </row>
    <row r="381" spans="1:8" ht="11.25">
      <c r="A381" s="1" t="s">
        <v>706</v>
      </c>
      <c r="B381" s="1" t="s">
        <v>680</v>
      </c>
      <c r="C381" s="7">
        <v>-11966946</v>
      </c>
      <c r="D381" s="7">
        <v>67341</v>
      </c>
      <c r="E381" s="7">
        <v>67341</v>
      </c>
      <c r="F381" s="7">
        <v>-11966946</v>
      </c>
      <c r="G381" s="7">
        <v>0</v>
      </c>
      <c r="H381" s="7">
        <v>0</v>
      </c>
    </row>
    <row r="382" spans="1:8" ht="11.25">
      <c r="A382" s="1" t="s">
        <v>707</v>
      </c>
      <c r="B382" s="1" t="s">
        <v>708</v>
      </c>
      <c r="C382" s="7">
        <v>-237533631</v>
      </c>
      <c r="D382" s="7">
        <v>7896058</v>
      </c>
      <c r="E382" s="7">
        <v>36826302</v>
      </c>
      <c r="F382" s="7">
        <v>-266463874</v>
      </c>
      <c r="G382" s="7">
        <v>0</v>
      </c>
      <c r="H382" s="7">
        <v>0</v>
      </c>
    </row>
    <row r="383" spans="1:8" ht="11.25">
      <c r="A383" s="1" t="s">
        <v>709</v>
      </c>
      <c r="B383" s="1" t="s">
        <v>710</v>
      </c>
      <c r="C383" s="7">
        <v>-237388580</v>
      </c>
      <c r="D383" s="7">
        <v>0</v>
      </c>
      <c r="E383" s="7">
        <v>0</v>
      </c>
      <c r="F383" s="7">
        <v>-237388580</v>
      </c>
      <c r="G383" s="7">
        <v>0</v>
      </c>
      <c r="H383" s="7">
        <v>0</v>
      </c>
    </row>
    <row r="384" spans="1:8" ht="11.25">
      <c r="A384" s="1" t="s">
        <v>711</v>
      </c>
      <c r="B384" s="1" t="s">
        <v>712</v>
      </c>
      <c r="C384" s="7">
        <v>-110000</v>
      </c>
      <c r="D384" s="7">
        <v>0</v>
      </c>
      <c r="E384" s="7">
        <v>0</v>
      </c>
      <c r="F384" s="7">
        <v>-110000</v>
      </c>
      <c r="G384" s="7">
        <v>0</v>
      </c>
      <c r="H384" s="7">
        <v>0</v>
      </c>
    </row>
    <row r="385" spans="1:8" ht="11.25">
      <c r="A385" s="1" t="s">
        <v>713</v>
      </c>
      <c r="B385" s="1" t="s">
        <v>714</v>
      </c>
      <c r="C385" s="7">
        <v>-35051</v>
      </c>
      <c r="D385" s="7">
        <v>0</v>
      </c>
      <c r="E385" s="7">
        <v>0</v>
      </c>
      <c r="F385" s="7">
        <v>-35051</v>
      </c>
      <c r="G385" s="7">
        <v>0</v>
      </c>
      <c r="H385" s="7">
        <v>0</v>
      </c>
    </row>
    <row r="386" spans="1:8" ht="11.25">
      <c r="A386" s="1" t="s">
        <v>715</v>
      </c>
      <c r="B386" s="1" t="s">
        <v>716</v>
      </c>
      <c r="C386" s="7">
        <v>0</v>
      </c>
      <c r="D386" s="7">
        <v>7896058</v>
      </c>
      <c r="E386" s="7">
        <v>36826302</v>
      </c>
      <c r="F386" s="7">
        <v>-28930243</v>
      </c>
      <c r="G386" s="7">
        <v>0</v>
      </c>
      <c r="H386" s="7">
        <v>0</v>
      </c>
    </row>
    <row r="387" spans="1:8" ht="11.25">
      <c r="A387" s="1" t="s">
        <v>717</v>
      </c>
      <c r="B387" s="1" t="s">
        <v>718</v>
      </c>
      <c r="C387" s="7">
        <v>0</v>
      </c>
      <c r="D387" s="7">
        <v>174582236</v>
      </c>
      <c r="E387" s="7">
        <v>174582236</v>
      </c>
      <c r="F387" s="7">
        <v>0</v>
      </c>
      <c r="G387" s="7">
        <v>0</v>
      </c>
      <c r="H387" s="7">
        <v>0</v>
      </c>
    </row>
    <row r="388" spans="1:8" ht="11.25">
      <c r="A388" s="1" t="s">
        <v>719</v>
      </c>
      <c r="B388" s="1" t="s">
        <v>720</v>
      </c>
      <c r="C388" s="7">
        <v>1636377198</v>
      </c>
      <c r="D388" s="7">
        <v>0</v>
      </c>
      <c r="E388" s="7">
        <v>0</v>
      </c>
      <c r="F388" s="7">
        <v>1636377198</v>
      </c>
      <c r="G388" s="7">
        <v>0</v>
      </c>
      <c r="H388" s="7">
        <v>0</v>
      </c>
    </row>
    <row r="389" spans="1:8" ht="22.5">
      <c r="A389" s="1" t="s">
        <v>721</v>
      </c>
      <c r="B389" s="1" t="s">
        <v>673</v>
      </c>
      <c r="C389" s="7">
        <v>1636377198</v>
      </c>
      <c r="D389" s="7">
        <v>0</v>
      </c>
      <c r="E389" s="7">
        <v>0</v>
      </c>
      <c r="F389" s="7">
        <v>1636377198</v>
      </c>
      <c r="G389" s="7">
        <v>0</v>
      </c>
      <c r="H389" s="7">
        <v>0</v>
      </c>
    </row>
    <row r="390" spans="1:8" ht="11.25">
      <c r="A390" s="1" t="s">
        <v>722</v>
      </c>
      <c r="B390" s="1" t="s">
        <v>723</v>
      </c>
      <c r="C390" s="7">
        <v>952277</v>
      </c>
      <c r="D390" s="7">
        <v>0</v>
      </c>
      <c r="E390" s="7">
        <v>0</v>
      </c>
      <c r="F390" s="7">
        <v>952277</v>
      </c>
      <c r="G390" s="7">
        <v>0</v>
      </c>
      <c r="H390" s="7">
        <v>0</v>
      </c>
    </row>
    <row r="391" spans="1:8" ht="11.25">
      <c r="A391" s="1" t="s">
        <v>724</v>
      </c>
      <c r="B391" s="1" t="s">
        <v>725</v>
      </c>
      <c r="C391" s="7">
        <v>30659745</v>
      </c>
      <c r="D391" s="7">
        <v>0</v>
      </c>
      <c r="E391" s="7">
        <v>0</v>
      </c>
      <c r="F391" s="7">
        <v>30659745</v>
      </c>
      <c r="G391" s="7">
        <v>0</v>
      </c>
      <c r="H391" s="7">
        <v>0</v>
      </c>
    </row>
    <row r="392" spans="1:8" ht="11.25">
      <c r="A392" s="1" t="s">
        <v>726</v>
      </c>
      <c r="B392" s="1" t="s">
        <v>727</v>
      </c>
      <c r="C392" s="7">
        <v>1604765176</v>
      </c>
      <c r="D392" s="7">
        <v>0</v>
      </c>
      <c r="E392" s="7">
        <v>0</v>
      </c>
      <c r="F392" s="7">
        <v>1604765176</v>
      </c>
      <c r="G392" s="7">
        <v>0</v>
      </c>
      <c r="H392" s="7">
        <v>0</v>
      </c>
    </row>
    <row r="393" spans="1:8" ht="11.25">
      <c r="A393" s="1" t="s">
        <v>728</v>
      </c>
      <c r="B393" s="1" t="s">
        <v>729</v>
      </c>
      <c r="C393" s="7">
        <v>465012580</v>
      </c>
      <c r="D393" s="7">
        <v>115906826</v>
      </c>
      <c r="E393" s="7">
        <v>58675410</v>
      </c>
      <c r="F393" s="7">
        <v>407781164</v>
      </c>
      <c r="G393" s="7">
        <v>0</v>
      </c>
      <c r="H393" s="7">
        <v>0</v>
      </c>
    </row>
    <row r="394" spans="1:8" ht="11.25">
      <c r="A394" s="1" t="s">
        <v>730</v>
      </c>
      <c r="B394" s="1" t="s">
        <v>731</v>
      </c>
      <c r="C394" s="7">
        <v>155066669</v>
      </c>
      <c r="D394" s="7">
        <v>34951879</v>
      </c>
      <c r="E394" s="7">
        <v>44014952</v>
      </c>
      <c r="F394" s="7">
        <v>164129742</v>
      </c>
      <c r="G394" s="7">
        <v>0</v>
      </c>
      <c r="H394" s="7">
        <v>0</v>
      </c>
    </row>
    <row r="395" spans="1:8" ht="11.25">
      <c r="A395" s="1" t="s">
        <v>732</v>
      </c>
      <c r="B395" s="1" t="s">
        <v>733</v>
      </c>
      <c r="C395" s="7">
        <v>155066669</v>
      </c>
      <c r="D395" s="7">
        <v>34951879</v>
      </c>
      <c r="E395" s="7">
        <v>44014952</v>
      </c>
      <c r="F395" s="7">
        <v>164129742</v>
      </c>
      <c r="G395" s="7">
        <v>0</v>
      </c>
      <c r="H395" s="7">
        <v>0</v>
      </c>
    </row>
    <row r="396" spans="1:8" ht="11.25">
      <c r="A396" s="1" t="s">
        <v>734</v>
      </c>
      <c r="B396" s="1" t="s">
        <v>735</v>
      </c>
      <c r="C396" s="7">
        <v>99137</v>
      </c>
      <c r="D396" s="7">
        <v>0</v>
      </c>
      <c r="E396" s="7">
        <v>0</v>
      </c>
      <c r="F396" s="7">
        <v>99137</v>
      </c>
      <c r="G396" s="7">
        <v>0</v>
      </c>
      <c r="H396" s="7">
        <v>0</v>
      </c>
    </row>
    <row r="397" spans="1:8" ht="11.25">
      <c r="A397" s="1" t="s">
        <v>736</v>
      </c>
      <c r="B397" s="1" t="s">
        <v>685</v>
      </c>
      <c r="C397" s="7">
        <v>99137</v>
      </c>
      <c r="D397" s="7">
        <v>0</v>
      </c>
      <c r="E397" s="7">
        <v>0</v>
      </c>
      <c r="F397" s="7">
        <v>99137</v>
      </c>
      <c r="G397" s="7">
        <v>0</v>
      </c>
      <c r="H397" s="7">
        <v>0</v>
      </c>
    </row>
    <row r="398" spans="1:8" ht="11.25">
      <c r="A398" s="1" t="s">
        <v>737</v>
      </c>
      <c r="B398" s="1" t="s">
        <v>738</v>
      </c>
      <c r="C398" s="7">
        <v>238804260</v>
      </c>
      <c r="D398" s="7">
        <v>0</v>
      </c>
      <c r="E398" s="7">
        <v>0</v>
      </c>
      <c r="F398" s="7">
        <v>238804260</v>
      </c>
      <c r="G398" s="7">
        <v>0</v>
      </c>
      <c r="H398" s="7">
        <v>0</v>
      </c>
    </row>
    <row r="399" spans="1:8" ht="11.25">
      <c r="A399" s="1" t="s">
        <v>739</v>
      </c>
      <c r="B399" s="1" t="s">
        <v>740</v>
      </c>
      <c r="C399" s="7">
        <v>92299784</v>
      </c>
      <c r="D399" s="7">
        <v>0</v>
      </c>
      <c r="E399" s="7">
        <v>0</v>
      </c>
      <c r="F399" s="7">
        <v>92299784</v>
      </c>
      <c r="G399" s="7">
        <v>0</v>
      </c>
      <c r="H399" s="7">
        <v>0</v>
      </c>
    </row>
    <row r="400" spans="1:8" ht="11.25">
      <c r="A400" s="1" t="s">
        <v>741</v>
      </c>
      <c r="B400" s="1" t="s">
        <v>742</v>
      </c>
      <c r="C400" s="7">
        <v>146504476</v>
      </c>
      <c r="D400" s="7">
        <v>0</v>
      </c>
      <c r="E400" s="7">
        <v>0</v>
      </c>
      <c r="F400" s="7">
        <v>146504476</v>
      </c>
      <c r="G400" s="7">
        <v>0</v>
      </c>
      <c r="H400" s="7">
        <v>0</v>
      </c>
    </row>
    <row r="401" spans="1:8" ht="11.25">
      <c r="A401" s="1" t="s">
        <v>743</v>
      </c>
      <c r="B401" s="1" t="s">
        <v>744</v>
      </c>
      <c r="C401" s="7">
        <v>71042513</v>
      </c>
      <c r="D401" s="7">
        <v>80954947</v>
      </c>
      <c r="E401" s="7">
        <v>14660459</v>
      </c>
      <c r="F401" s="7">
        <v>4748025</v>
      </c>
      <c r="G401" s="7">
        <v>0</v>
      </c>
      <c r="H401" s="7">
        <v>0</v>
      </c>
    </row>
    <row r="402" spans="1:8" ht="11.25">
      <c r="A402" s="1" t="s">
        <v>745</v>
      </c>
      <c r="B402" s="1" t="s">
        <v>746</v>
      </c>
      <c r="C402" s="7">
        <v>71042513</v>
      </c>
      <c r="D402" s="7">
        <v>80954947</v>
      </c>
      <c r="E402" s="7">
        <v>14660459</v>
      </c>
      <c r="F402" s="7">
        <v>4748025</v>
      </c>
      <c r="G402" s="7">
        <v>0</v>
      </c>
      <c r="H402" s="7">
        <v>0</v>
      </c>
    </row>
    <row r="403" spans="1:8" ht="11.25">
      <c r="A403" s="1" t="s">
        <v>747</v>
      </c>
      <c r="B403" s="1" t="s">
        <v>748</v>
      </c>
      <c r="C403" s="7">
        <v>-2101389778</v>
      </c>
      <c r="D403" s="7">
        <v>58675410</v>
      </c>
      <c r="E403" s="7">
        <v>115906826</v>
      </c>
      <c r="F403" s="7">
        <v>-2044158363</v>
      </c>
      <c r="G403" s="7">
        <v>0</v>
      </c>
      <c r="H403" s="7">
        <v>0</v>
      </c>
    </row>
    <row r="404" spans="1:8" ht="11.25">
      <c r="A404" s="1" t="s">
        <v>749</v>
      </c>
      <c r="B404" s="1" t="s">
        <v>750</v>
      </c>
      <c r="C404" s="7">
        <v>-1636377198</v>
      </c>
      <c r="D404" s="7">
        <v>0</v>
      </c>
      <c r="E404" s="7">
        <v>0</v>
      </c>
      <c r="F404" s="7">
        <v>-1636377198</v>
      </c>
      <c r="G404" s="7">
        <v>0</v>
      </c>
      <c r="H404" s="7">
        <v>0</v>
      </c>
    </row>
    <row r="405" spans="1:8" ht="11.25">
      <c r="A405" s="1" t="s">
        <v>751</v>
      </c>
      <c r="B405" s="1" t="s">
        <v>705</v>
      </c>
      <c r="C405" s="7">
        <v>-1636377198</v>
      </c>
      <c r="D405" s="7">
        <v>0</v>
      </c>
      <c r="E405" s="7">
        <v>0</v>
      </c>
      <c r="F405" s="7">
        <v>-1636377198</v>
      </c>
      <c r="G405" s="7">
        <v>0</v>
      </c>
      <c r="H405" s="7">
        <v>0</v>
      </c>
    </row>
    <row r="406" spans="1:8" ht="11.25">
      <c r="A406" s="1" t="s">
        <v>752</v>
      </c>
      <c r="B406" s="1" t="s">
        <v>753</v>
      </c>
      <c r="C406" s="7">
        <v>-465012580</v>
      </c>
      <c r="D406" s="7">
        <v>58675410</v>
      </c>
      <c r="E406" s="7">
        <v>115906826</v>
      </c>
      <c r="F406" s="7">
        <v>-407781164</v>
      </c>
      <c r="G406" s="7">
        <v>0</v>
      </c>
      <c r="H406" s="7">
        <v>0</v>
      </c>
    </row>
    <row r="407" spans="1:8" ht="11.25">
      <c r="A407" s="1" t="s">
        <v>754</v>
      </c>
      <c r="B407" s="1" t="s">
        <v>755</v>
      </c>
      <c r="C407" s="7">
        <v>-99137</v>
      </c>
      <c r="D407" s="7">
        <v>0</v>
      </c>
      <c r="E407" s="7">
        <v>0</v>
      </c>
      <c r="F407" s="7">
        <v>-99137</v>
      </c>
      <c r="G407" s="7">
        <v>0</v>
      </c>
      <c r="H407" s="7">
        <v>0</v>
      </c>
    </row>
    <row r="408" spans="1:8" ht="11.25">
      <c r="A408" s="1" t="s">
        <v>756</v>
      </c>
      <c r="B408" s="1" t="s">
        <v>757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</row>
    <row r="409" spans="1:8" ht="11.25">
      <c r="A409" s="1" t="s">
        <v>758</v>
      </c>
      <c r="B409" s="1" t="s">
        <v>759</v>
      </c>
      <c r="C409" s="7">
        <v>-155066669</v>
      </c>
      <c r="D409" s="7">
        <v>44014952</v>
      </c>
      <c r="E409" s="7">
        <v>34951879</v>
      </c>
      <c r="F409" s="7">
        <v>-164129742</v>
      </c>
      <c r="G409" s="7">
        <v>0</v>
      </c>
      <c r="H409" s="7">
        <v>0</v>
      </c>
    </row>
    <row r="410" spans="1:8" ht="11.25">
      <c r="A410" s="1" t="s">
        <v>760</v>
      </c>
      <c r="B410" s="1" t="s">
        <v>761</v>
      </c>
      <c r="C410" s="7">
        <v>-238804260</v>
      </c>
      <c r="D410" s="7">
        <v>0</v>
      </c>
      <c r="E410" s="7">
        <v>0</v>
      </c>
      <c r="F410" s="7">
        <v>-238804260</v>
      </c>
      <c r="G410" s="7">
        <v>0</v>
      </c>
      <c r="H410" s="7">
        <v>0</v>
      </c>
    </row>
    <row r="411" spans="1:8" ht="11.25">
      <c r="A411" s="1" t="s">
        <v>762</v>
      </c>
      <c r="B411" s="1" t="s">
        <v>763</v>
      </c>
      <c r="C411" s="7">
        <v>-71042513</v>
      </c>
      <c r="D411" s="7">
        <v>14660459</v>
      </c>
      <c r="E411" s="7">
        <v>80954947</v>
      </c>
      <c r="F411" s="7">
        <v>-4748025</v>
      </c>
      <c r="G411" s="7">
        <v>0</v>
      </c>
      <c r="H411" s="7">
        <v>0</v>
      </c>
    </row>
  </sheetData>
  <sheetProtection/>
  <autoFilter ref="A5:I41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9"/>
  <sheetViews>
    <sheetView showGridLines="0" zoomScale="85" zoomScaleNormal="85" zoomScalePageLayoutView="0" workbookViewId="0" topLeftCell="A1">
      <pane ySplit="6" topLeftCell="A13" activePane="bottomLeft" state="frozen"/>
      <selection pane="topLeft" activeCell="A1" sqref="A1"/>
      <selection pane="bottomLeft" activeCell="F31" sqref="F31"/>
    </sheetView>
  </sheetViews>
  <sheetFormatPr defaultColWidth="12" defaultRowHeight="11.25"/>
  <cols>
    <col min="1" max="1" width="3.83203125" style="21" customWidth="1"/>
    <col min="2" max="2" width="13.66015625" style="9" customWidth="1"/>
    <col min="3" max="3" width="46.5" style="9" customWidth="1"/>
    <col min="4" max="4" width="27.33203125" style="9" bestFit="1" customWidth="1"/>
    <col min="5" max="6" width="25.66015625" style="9" customWidth="1"/>
    <col min="7" max="8" width="27.33203125" style="9" customWidth="1"/>
    <col min="9" max="9" width="18.5" style="9" customWidth="1"/>
    <col min="10" max="10" width="18.33203125" style="9" customWidth="1"/>
    <col min="11" max="11" width="23" style="9" customWidth="1"/>
    <col min="12" max="13" width="3.16015625" style="20" customWidth="1"/>
    <col min="14" max="14" width="12" style="20" customWidth="1"/>
    <col min="15" max="16384" width="12" style="20" customWidth="1"/>
  </cols>
  <sheetData>
    <row r="1" spans="1:6" s="9" customFormat="1" ht="12.75">
      <c r="A1" s="8"/>
      <c r="D1" s="10"/>
      <c r="F1" s="11"/>
    </row>
    <row r="2" spans="1:8" s="9" customFormat="1" ht="12.75">
      <c r="A2" s="8"/>
      <c r="C2" s="12" t="s">
        <v>764</v>
      </c>
      <c r="D2" s="13">
        <f>(D7-D125-D211)-(D232-D274)-(D402-D428)</f>
        <v>0</v>
      </c>
      <c r="E2" s="14"/>
      <c r="F2" s="14"/>
      <c r="G2" s="13">
        <f>(G7-G125-G211)-(G232-G274)-(G402-G428)</f>
        <v>0</v>
      </c>
      <c r="H2" s="13">
        <f>(H7-H125-H211)-(H232-H274)-(H402-H428)</f>
        <v>0</v>
      </c>
    </row>
    <row r="3" spans="1:6" s="9" customFormat="1" ht="12.75">
      <c r="A3" s="8"/>
      <c r="D3" s="10"/>
      <c r="F3" s="11"/>
    </row>
    <row r="4" spans="1:11" s="9" customFormat="1" ht="12.75">
      <c r="A4" s="8"/>
      <c r="D4" s="15">
        <f>SUBTOTAL(9,D6:D453)</f>
        <v>10596923320</v>
      </c>
      <c r="E4" s="15">
        <f>SUBTOTAL(9,E6:E453)</f>
        <v>53239183584</v>
      </c>
      <c r="F4" s="15">
        <f>SUBTOTAL(9,F6:F453)</f>
        <v>53239183584</v>
      </c>
      <c r="G4" s="15">
        <f>SUBTOTAL(9,G6:G453)</f>
        <v>50278863544</v>
      </c>
      <c r="H4" s="15">
        <f>SUBTOTAL(9,H6:H453)</f>
        <v>50278863544</v>
      </c>
      <c r="J4" s="16">
        <f>(J7-J125-J211)-(J232-J274)</f>
        <v>373933199</v>
      </c>
      <c r="K4" s="16">
        <f>(K7-K125-K211)-(K232-K274)</f>
        <v>-373933199</v>
      </c>
    </row>
    <row r="5" s="9" customFormat="1" ht="12.75">
      <c r="A5" s="8"/>
    </row>
    <row r="6" spans="1:12" s="18" customFormat="1" ht="29.25" customHeight="1">
      <c r="A6" s="17" t="s">
        <v>765</v>
      </c>
      <c r="B6" s="25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766</v>
      </c>
      <c r="I6" s="26" t="s">
        <v>767</v>
      </c>
      <c r="J6" s="26" t="s">
        <v>6</v>
      </c>
      <c r="K6" s="27" t="s">
        <v>7</v>
      </c>
      <c r="L6" s="18" t="s">
        <v>834</v>
      </c>
    </row>
    <row r="7" spans="1:11" ht="11.25" customHeight="1">
      <c r="A7" s="19">
        <v>1</v>
      </c>
      <c r="B7" s="28" t="s">
        <v>8</v>
      </c>
      <c r="C7" s="29" t="s">
        <v>9</v>
      </c>
      <c r="D7" s="30">
        <f>+D8+D15+D18+D43+D47+D95</f>
        <v>1324615415</v>
      </c>
      <c r="E7" s="30">
        <f>+E8+E15+E18+E43+E47+E95</f>
        <v>521470123</v>
      </c>
      <c r="F7" s="30">
        <f>+F8+F15+F18+F43+F47+F95</f>
        <v>456973357</v>
      </c>
      <c r="G7" s="30">
        <f>+G8+G15+G18+G43+G47+G95</f>
        <v>1389112181</v>
      </c>
      <c r="H7" s="31">
        <f aca="true" t="shared" si="0" ref="H7:H38">+D7+E7-F7</f>
        <v>1389112181</v>
      </c>
      <c r="I7" s="30">
        <f aca="true" t="shared" si="1" ref="I7:I70">(G7-H7)</f>
        <v>0</v>
      </c>
      <c r="J7" s="30">
        <f>+J8+J15+J18+J43+J47+J95</f>
        <v>534100296</v>
      </c>
      <c r="K7" s="32">
        <f>+K8+K15+K18+K43+K47+K95</f>
        <v>855011885</v>
      </c>
    </row>
    <row r="8" spans="1:11" ht="11.25" customHeight="1">
      <c r="A8" s="19">
        <v>2</v>
      </c>
      <c r="B8" s="33" t="s">
        <v>11</v>
      </c>
      <c r="C8" s="34" t="s">
        <v>12</v>
      </c>
      <c r="D8" s="35">
        <f>+D9+D12</f>
        <v>59719009</v>
      </c>
      <c r="E8" s="35">
        <f>+E9+E12</f>
        <v>194483162</v>
      </c>
      <c r="F8" s="35">
        <f>+F9+F12</f>
        <v>203171540</v>
      </c>
      <c r="G8" s="35">
        <f>+G9+G12</f>
        <v>51030631</v>
      </c>
      <c r="H8" s="36">
        <f t="shared" si="0"/>
        <v>51030631</v>
      </c>
      <c r="I8" s="35">
        <f t="shared" si="1"/>
        <v>0</v>
      </c>
      <c r="J8" s="35">
        <f>+J9+J12</f>
        <v>51030631</v>
      </c>
      <c r="K8" s="37">
        <f>+K9+K12</f>
        <v>0</v>
      </c>
    </row>
    <row r="9" spans="1:11" ht="11.25" customHeight="1">
      <c r="A9" s="19">
        <v>3</v>
      </c>
      <c r="B9" s="38" t="s">
        <v>13</v>
      </c>
      <c r="C9" s="39" t="s">
        <v>14</v>
      </c>
      <c r="D9" s="40">
        <f>SUM(D10:D11)</f>
        <v>371172</v>
      </c>
      <c r="E9" s="40">
        <f>SUM(E10:E11)</f>
        <v>23580</v>
      </c>
      <c r="F9" s="40">
        <f>SUM(F10:F11)</f>
        <v>11790</v>
      </c>
      <c r="G9" s="40">
        <f>SUM(G10:G11)</f>
        <v>382962</v>
      </c>
      <c r="H9" s="41">
        <f t="shared" si="0"/>
        <v>382962</v>
      </c>
      <c r="I9" s="40">
        <f t="shared" si="1"/>
        <v>0</v>
      </c>
      <c r="J9" s="40">
        <f>SUM(J10:J11)</f>
        <v>382962</v>
      </c>
      <c r="K9" s="42">
        <f>SUM(K10:K11)</f>
        <v>0</v>
      </c>
    </row>
    <row r="10" spans="1:12" s="9" customFormat="1" ht="11.25" customHeight="1">
      <c r="A10" s="19">
        <v>4</v>
      </c>
      <c r="B10" s="43" t="s">
        <v>15</v>
      </c>
      <c r="C10" s="44" t="s">
        <v>16</v>
      </c>
      <c r="D10" s="45">
        <v>369076</v>
      </c>
      <c r="E10" s="45">
        <v>0</v>
      </c>
      <c r="F10" s="45">
        <v>0</v>
      </c>
      <c r="G10" s="45">
        <v>369076</v>
      </c>
      <c r="H10" s="46">
        <f t="shared" si="0"/>
        <v>369076</v>
      </c>
      <c r="I10" s="45">
        <f t="shared" si="1"/>
        <v>0</v>
      </c>
      <c r="J10" s="45">
        <f>+H10</f>
        <v>369076</v>
      </c>
      <c r="K10" s="47">
        <v>0</v>
      </c>
      <c r="L10" s="9" t="s">
        <v>768</v>
      </c>
    </row>
    <row r="11" spans="1:12" s="9" customFormat="1" ht="11.25" customHeight="1">
      <c r="A11" s="19">
        <v>5</v>
      </c>
      <c r="B11" s="43" t="s">
        <v>17</v>
      </c>
      <c r="C11" s="48" t="s">
        <v>18</v>
      </c>
      <c r="D11" s="45">
        <v>2096</v>
      </c>
      <c r="E11" s="45">
        <v>23580</v>
      </c>
      <c r="F11" s="45">
        <v>11790</v>
      </c>
      <c r="G11" s="45">
        <v>13886</v>
      </c>
      <c r="H11" s="46">
        <f t="shared" si="0"/>
        <v>13886</v>
      </c>
      <c r="I11" s="45">
        <f t="shared" si="1"/>
        <v>0</v>
      </c>
      <c r="J11" s="45">
        <f>+H11</f>
        <v>13886</v>
      </c>
      <c r="K11" s="47">
        <v>0</v>
      </c>
      <c r="L11" s="9" t="s">
        <v>768</v>
      </c>
    </row>
    <row r="12" spans="1:11" ht="11.25" customHeight="1">
      <c r="A12" s="19">
        <v>6</v>
      </c>
      <c r="B12" s="38" t="s">
        <v>19</v>
      </c>
      <c r="C12" s="39" t="s">
        <v>20</v>
      </c>
      <c r="D12" s="40">
        <f>SUM(D13:D14)</f>
        <v>59347837</v>
      </c>
      <c r="E12" s="40">
        <f>SUM(E13:E14)</f>
        <v>194459582</v>
      </c>
      <c r="F12" s="40">
        <f>SUM(F13:F14)</f>
        <v>203159750</v>
      </c>
      <c r="G12" s="40">
        <f>SUM(G13:G14)</f>
        <v>50647669</v>
      </c>
      <c r="H12" s="41">
        <f t="shared" si="0"/>
        <v>50647669</v>
      </c>
      <c r="I12" s="40">
        <f t="shared" si="1"/>
        <v>0</v>
      </c>
      <c r="J12" s="40">
        <f>SUM(J13:J14)</f>
        <v>50647669</v>
      </c>
      <c r="K12" s="42">
        <f>SUM(K13:K14)</f>
        <v>0</v>
      </c>
    </row>
    <row r="13" spans="1:12" s="9" customFormat="1" ht="11.25" customHeight="1">
      <c r="A13" s="19">
        <v>7</v>
      </c>
      <c r="B13" s="43" t="s">
        <v>21</v>
      </c>
      <c r="C13" s="48" t="s">
        <v>22</v>
      </c>
      <c r="D13" s="45">
        <v>59347837</v>
      </c>
      <c r="E13" s="45">
        <v>194459582</v>
      </c>
      <c r="F13" s="45">
        <v>203159750</v>
      </c>
      <c r="G13" s="45">
        <v>50647669</v>
      </c>
      <c r="H13" s="46">
        <f t="shared" si="0"/>
        <v>50647669</v>
      </c>
      <c r="I13" s="45">
        <f t="shared" si="1"/>
        <v>0</v>
      </c>
      <c r="J13" s="45">
        <f>+H13</f>
        <v>50647669</v>
      </c>
      <c r="K13" s="47">
        <v>0</v>
      </c>
      <c r="L13" s="9" t="s">
        <v>768</v>
      </c>
    </row>
    <row r="14" spans="1:12" s="9" customFormat="1" ht="11.25" customHeight="1">
      <c r="A14" s="19">
        <v>8</v>
      </c>
      <c r="B14" s="43" t="s">
        <v>23</v>
      </c>
      <c r="C14" s="48" t="s">
        <v>24</v>
      </c>
      <c r="D14" s="45">
        <v>0</v>
      </c>
      <c r="E14" s="45">
        <v>0</v>
      </c>
      <c r="F14" s="45">
        <v>0</v>
      </c>
      <c r="G14" s="45">
        <v>0</v>
      </c>
      <c r="H14" s="46">
        <f t="shared" si="0"/>
        <v>0</v>
      </c>
      <c r="I14" s="45">
        <f t="shared" si="1"/>
        <v>0</v>
      </c>
      <c r="J14" s="45">
        <f>+H14</f>
        <v>0</v>
      </c>
      <c r="K14" s="47">
        <v>0</v>
      </c>
      <c r="L14" s="9" t="s">
        <v>768</v>
      </c>
    </row>
    <row r="15" spans="1:11" ht="11.25" customHeight="1">
      <c r="A15" s="19">
        <v>9</v>
      </c>
      <c r="B15" s="33" t="s">
        <v>25</v>
      </c>
      <c r="C15" s="34" t="s">
        <v>26</v>
      </c>
      <c r="D15" s="35">
        <f aca="true" t="shared" si="2" ref="D15:G16">+D16</f>
        <v>315304317</v>
      </c>
      <c r="E15" s="35">
        <f t="shared" si="2"/>
        <v>20918779</v>
      </c>
      <c r="F15" s="35">
        <f t="shared" si="2"/>
        <v>26493115</v>
      </c>
      <c r="G15" s="35">
        <f t="shared" si="2"/>
        <v>309729981</v>
      </c>
      <c r="H15" s="36">
        <f t="shared" si="0"/>
        <v>309729981</v>
      </c>
      <c r="I15" s="35">
        <f t="shared" si="1"/>
        <v>0</v>
      </c>
      <c r="J15" s="35">
        <f>+J16</f>
        <v>0</v>
      </c>
      <c r="K15" s="37">
        <f>+K16</f>
        <v>309729981</v>
      </c>
    </row>
    <row r="16" spans="1:11" ht="11.25" customHeight="1">
      <c r="A16" s="19">
        <v>10</v>
      </c>
      <c r="B16" s="38" t="s">
        <v>27</v>
      </c>
      <c r="C16" s="39" t="s">
        <v>28</v>
      </c>
      <c r="D16" s="40">
        <f t="shared" si="2"/>
        <v>315304317</v>
      </c>
      <c r="E16" s="40">
        <f t="shared" si="2"/>
        <v>20918779</v>
      </c>
      <c r="F16" s="40">
        <f t="shared" si="2"/>
        <v>26493115</v>
      </c>
      <c r="G16" s="40">
        <f t="shared" si="2"/>
        <v>309729981</v>
      </c>
      <c r="H16" s="41">
        <f t="shared" si="0"/>
        <v>309729981</v>
      </c>
      <c r="I16" s="40">
        <f t="shared" si="1"/>
        <v>0</v>
      </c>
      <c r="J16" s="40">
        <f>+J17</f>
        <v>0</v>
      </c>
      <c r="K16" s="42">
        <f>+K17</f>
        <v>309729981</v>
      </c>
    </row>
    <row r="17" spans="1:12" s="9" customFormat="1" ht="11.25" customHeight="1">
      <c r="A17" s="19">
        <v>11</v>
      </c>
      <c r="B17" s="43" t="s">
        <v>29</v>
      </c>
      <c r="C17" s="48" t="s">
        <v>30</v>
      </c>
      <c r="D17" s="45">
        <v>315304317</v>
      </c>
      <c r="E17" s="45">
        <v>20918779</v>
      </c>
      <c r="F17" s="45">
        <v>26493115</v>
      </c>
      <c r="G17" s="45">
        <v>309729981</v>
      </c>
      <c r="H17" s="46">
        <f t="shared" si="0"/>
        <v>309729981</v>
      </c>
      <c r="I17" s="45">
        <f t="shared" si="1"/>
        <v>0</v>
      </c>
      <c r="J17" s="45">
        <v>0</v>
      </c>
      <c r="K17" s="47">
        <f>+H17</f>
        <v>309729981</v>
      </c>
      <c r="L17" s="9" t="s">
        <v>768</v>
      </c>
    </row>
    <row r="18" spans="1:11" ht="11.25" customHeight="1">
      <c r="A18" s="19">
        <v>12</v>
      </c>
      <c r="B18" s="33" t="s">
        <v>31</v>
      </c>
      <c r="C18" s="34" t="s">
        <v>32</v>
      </c>
      <c r="D18" s="35">
        <f>+D19+D23+D25+D29+D33+D35</f>
        <v>838555321</v>
      </c>
      <c r="E18" s="35">
        <f>+E19+E23+E25+E29+E33+E35</f>
        <v>304578850</v>
      </c>
      <c r="F18" s="35">
        <f>+F19+F23+F25+F29+F33+F35</f>
        <v>224980624</v>
      </c>
      <c r="G18" s="35">
        <f>+G19+G23+G25+G29+G33+G35</f>
        <v>918153547</v>
      </c>
      <c r="H18" s="36">
        <f t="shared" si="0"/>
        <v>918153547</v>
      </c>
      <c r="I18" s="35">
        <f t="shared" si="1"/>
        <v>0</v>
      </c>
      <c r="J18" s="35">
        <f>+J19+J23+J25+J29+J33+J35</f>
        <v>481408483</v>
      </c>
      <c r="K18" s="37">
        <f>+K19+K23+K25+K29+K33+K35</f>
        <v>436745064</v>
      </c>
    </row>
    <row r="19" spans="1:11" ht="11.25" customHeight="1">
      <c r="A19" s="19">
        <v>13</v>
      </c>
      <c r="B19" s="38" t="s">
        <v>33</v>
      </c>
      <c r="C19" s="39" t="s">
        <v>34</v>
      </c>
      <c r="D19" s="40">
        <f>+D20+D21+D22</f>
        <v>0</v>
      </c>
      <c r="E19" s="40">
        <f>+E20+E21+E22</f>
        <v>23415580</v>
      </c>
      <c r="F19" s="40">
        <f>+F20+F21+F22</f>
        <v>23415580</v>
      </c>
      <c r="G19" s="40">
        <f>+G20+G21+G22</f>
        <v>0</v>
      </c>
      <c r="H19" s="41">
        <f t="shared" si="0"/>
        <v>0</v>
      </c>
      <c r="I19" s="40">
        <f t="shared" si="1"/>
        <v>0</v>
      </c>
      <c r="J19" s="40">
        <f>+J20+J21+J22</f>
        <v>0</v>
      </c>
      <c r="K19" s="42">
        <f>+K20+K21+K22</f>
        <v>0</v>
      </c>
    </row>
    <row r="20" spans="1:12" s="9" customFormat="1" ht="11.25" customHeight="1">
      <c r="A20" s="19">
        <v>14</v>
      </c>
      <c r="B20" s="43" t="s">
        <v>35</v>
      </c>
      <c r="C20" s="48" t="s">
        <v>36</v>
      </c>
      <c r="D20" s="45">
        <v>0</v>
      </c>
      <c r="E20" s="45">
        <v>2295941</v>
      </c>
      <c r="F20" s="45">
        <v>2295941</v>
      </c>
      <c r="G20" s="45">
        <v>0</v>
      </c>
      <c r="H20" s="46">
        <f t="shared" si="0"/>
        <v>0</v>
      </c>
      <c r="I20" s="45">
        <f t="shared" si="1"/>
        <v>0</v>
      </c>
      <c r="J20" s="45">
        <f>+H20</f>
        <v>0</v>
      </c>
      <c r="K20" s="47">
        <v>0</v>
      </c>
      <c r="L20" s="9" t="s">
        <v>768</v>
      </c>
    </row>
    <row r="21" spans="1:12" s="9" customFormat="1" ht="11.25" customHeight="1">
      <c r="A21" s="19">
        <v>15</v>
      </c>
      <c r="B21" s="43" t="s">
        <v>37</v>
      </c>
      <c r="C21" s="48" t="s">
        <v>38</v>
      </c>
      <c r="D21" s="45">
        <v>0</v>
      </c>
      <c r="E21" s="45">
        <v>0</v>
      </c>
      <c r="F21" s="45">
        <v>0</v>
      </c>
      <c r="G21" s="45">
        <v>0</v>
      </c>
      <c r="H21" s="46">
        <f t="shared" si="0"/>
        <v>0</v>
      </c>
      <c r="I21" s="45">
        <f t="shared" si="1"/>
        <v>0</v>
      </c>
      <c r="J21" s="45">
        <f>+H21</f>
        <v>0</v>
      </c>
      <c r="K21" s="47">
        <v>0</v>
      </c>
      <c r="L21" s="9" t="s">
        <v>768</v>
      </c>
    </row>
    <row r="22" spans="1:12" s="9" customFormat="1" ht="11.25" customHeight="1">
      <c r="A22" s="19">
        <v>16</v>
      </c>
      <c r="B22" s="43" t="s">
        <v>39</v>
      </c>
      <c r="C22" s="48" t="s">
        <v>40</v>
      </c>
      <c r="D22" s="45">
        <v>0</v>
      </c>
      <c r="E22" s="45">
        <v>21119639</v>
      </c>
      <c r="F22" s="45">
        <v>21119639</v>
      </c>
      <c r="G22" s="45">
        <v>0</v>
      </c>
      <c r="H22" s="46">
        <f t="shared" si="0"/>
        <v>0</v>
      </c>
      <c r="I22" s="45">
        <f t="shared" si="1"/>
        <v>0</v>
      </c>
      <c r="J22" s="45">
        <f>+H22</f>
        <v>0</v>
      </c>
      <c r="K22" s="47">
        <v>0</v>
      </c>
      <c r="L22" s="9" t="s">
        <v>768</v>
      </c>
    </row>
    <row r="23" spans="1:11" ht="11.25" customHeight="1">
      <c r="A23" s="19">
        <v>17</v>
      </c>
      <c r="B23" s="38" t="s">
        <v>41</v>
      </c>
      <c r="C23" s="39" t="s">
        <v>42</v>
      </c>
      <c r="D23" s="40">
        <f>+D24</f>
        <v>8594791</v>
      </c>
      <c r="E23" s="40">
        <f>+E24</f>
        <v>46444687</v>
      </c>
      <c r="F23" s="40">
        <f>+F24</f>
        <v>46444687</v>
      </c>
      <c r="G23" s="40">
        <f>+G24</f>
        <v>8594791</v>
      </c>
      <c r="H23" s="41">
        <f t="shared" si="0"/>
        <v>8594791</v>
      </c>
      <c r="I23" s="40">
        <f t="shared" si="1"/>
        <v>0</v>
      </c>
      <c r="J23" s="40">
        <f>+J24</f>
        <v>8594791</v>
      </c>
      <c r="K23" s="42">
        <f>+K24</f>
        <v>0</v>
      </c>
    </row>
    <row r="24" spans="1:12" s="9" customFormat="1" ht="11.25" customHeight="1">
      <c r="A24" s="19">
        <v>18</v>
      </c>
      <c r="B24" s="43" t="s">
        <v>43</v>
      </c>
      <c r="C24" s="48" t="s">
        <v>44</v>
      </c>
      <c r="D24" s="45">
        <v>8594791</v>
      </c>
      <c r="E24" s="45">
        <v>46444687</v>
      </c>
      <c r="F24" s="45">
        <v>46444687</v>
      </c>
      <c r="G24" s="45">
        <v>8594791</v>
      </c>
      <c r="H24" s="46">
        <f t="shared" si="0"/>
        <v>8594791</v>
      </c>
      <c r="I24" s="45">
        <f t="shared" si="1"/>
        <v>0</v>
      </c>
      <c r="J24" s="45">
        <f>+H24</f>
        <v>8594791</v>
      </c>
      <c r="K24" s="47">
        <v>0</v>
      </c>
      <c r="L24" s="9" t="s">
        <v>768</v>
      </c>
    </row>
    <row r="25" spans="1:11" ht="11.25" customHeight="1">
      <c r="A25" s="19">
        <v>19</v>
      </c>
      <c r="B25" s="38" t="s">
        <v>45</v>
      </c>
      <c r="C25" s="39" t="s">
        <v>46</v>
      </c>
      <c r="D25" s="40">
        <f>SUM(D26:D28)</f>
        <v>12972519</v>
      </c>
      <c r="E25" s="40">
        <f>SUM(E26:E28)</f>
        <v>155690578</v>
      </c>
      <c r="F25" s="40">
        <f>SUM(F26:F28)</f>
        <v>92468931</v>
      </c>
      <c r="G25" s="40">
        <f>SUM(G26:G28)</f>
        <v>76194166</v>
      </c>
      <c r="H25" s="41">
        <f t="shared" si="0"/>
        <v>76194166</v>
      </c>
      <c r="I25" s="40">
        <f t="shared" si="1"/>
        <v>0</v>
      </c>
      <c r="J25" s="40">
        <f>SUM(J26:J28)</f>
        <v>76194166</v>
      </c>
      <c r="K25" s="42">
        <f>SUM(K26:K28)</f>
        <v>0</v>
      </c>
    </row>
    <row r="26" spans="1:12" s="9" customFormat="1" ht="11.25" customHeight="1">
      <c r="A26" s="19">
        <v>20</v>
      </c>
      <c r="B26" s="43" t="s">
        <v>47</v>
      </c>
      <c r="C26" s="48" t="s">
        <v>48</v>
      </c>
      <c r="D26" s="45">
        <v>0</v>
      </c>
      <c r="E26" s="45">
        <v>0</v>
      </c>
      <c r="F26" s="45">
        <v>0</v>
      </c>
      <c r="G26" s="45">
        <v>0</v>
      </c>
      <c r="H26" s="46">
        <f t="shared" si="0"/>
        <v>0</v>
      </c>
      <c r="I26" s="45">
        <f t="shared" si="1"/>
        <v>0</v>
      </c>
      <c r="J26" s="45">
        <f>+H26</f>
        <v>0</v>
      </c>
      <c r="K26" s="47">
        <v>0</v>
      </c>
      <c r="L26" s="9" t="s">
        <v>768</v>
      </c>
    </row>
    <row r="27" spans="1:12" s="9" customFormat="1" ht="11.25" customHeight="1">
      <c r="A27" s="19">
        <v>21</v>
      </c>
      <c r="B27" s="43" t="s">
        <v>49</v>
      </c>
      <c r="C27" s="48" t="s">
        <v>50</v>
      </c>
      <c r="D27" s="45">
        <v>5032130</v>
      </c>
      <c r="E27" s="45">
        <v>90580415</v>
      </c>
      <c r="F27" s="45">
        <v>83202930</v>
      </c>
      <c r="G27" s="45">
        <v>12409615</v>
      </c>
      <c r="H27" s="46">
        <f t="shared" si="0"/>
        <v>12409615</v>
      </c>
      <c r="I27" s="45">
        <f t="shared" si="1"/>
        <v>0</v>
      </c>
      <c r="J27" s="45">
        <f>+H27</f>
        <v>12409615</v>
      </c>
      <c r="K27" s="47">
        <v>0</v>
      </c>
      <c r="L27" s="9" t="s">
        <v>768</v>
      </c>
    </row>
    <row r="28" spans="1:12" s="9" customFormat="1" ht="11.25" customHeight="1">
      <c r="A28" s="19">
        <v>22</v>
      </c>
      <c r="B28" s="43" t="s">
        <v>51</v>
      </c>
      <c r="C28" s="48" t="s">
        <v>52</v>
      </c>
      <c r="D28" s="45">
        <v>7940389</v>
      </c>
      <c r="E28" s="45">
        <v>65110163</v>
      </c>
      <c r="F28" s="45">
        <v>9266001</v>
      </c>
      <c r="G28" s="45">
        <v>63784551</v>
      </c>
      <c r="H28" s="46">
        <f t="shared" si="0"/>
        <v>63784551</v>
      </c>
      <c r="I28" s="45">
        <f t="shared" si="1"/>
        <v>0</v>
      </c>
      <c r="J28" s="45">
        <f>+H28</f>
        <v>63784551</v>
      </c>
      <c r="K28" s="47">
        <v>0</v>
      </c>
      <c r="L28" s="9" t="s">
        <v>768</v>
      </c>
    </row>
    <row r="29" spans="1:11" ht="11.25" customHeight="1">
      <c r="A29" s="19">
        <v>23</v>
      </c>
      <c r="B29" s="38" t="s">
        <v>53</v>
      </c>
      <c r="C29" s="39" t="s">
        <v>54</v>
      </c>
      <c r="D29" s="40">
        <f>SUM(D30:D32)</f>
        <v>404297870</v>
      </c>
      <c r="E29" s="40">
        <f>SUM(E30:E32)</f>
        <v>33439522</v>
      </c>
      <c r="F29" s="40">
        <f>SUM(F30:F32)</f>
        <v>41117866</v>
      </c>
      <c r="G29" s="40">
        <f>SUM(G30:G32)</f>
        <v>396619526</v>
      </c>
      <c r="H29" s="41">
        <f t="shared" si="0"/>
        <v>396619526</v>
      </c>
      <c r="I29" s="40">
        <f t="shared" si="1"/>
        <v>0</v>
      </c>
      <c r="J29" s="40">
        <f>SUM(J30:J32)</f>
        <v>396619526</v>
      </c>
      <c r="K29" s="42">
        <f>SUM(K30:K32)</f>
        <v>0</v>
      </c>
    </row>
    <row r="30" spans="1:12" s="9" customFormat="1" ht="11.25" customHeight="1">
      <c r="A30" s="19">
        <v>24</v>
      </c>
      <c r="B30" s="43" t="s">
        <v>55</v>
      </c>
      <c r="C30" s="48" t="s">
        <v>56</v>
      </c>
      <c r="D30" s="45">
        <v>402559362</v>
      </c>
      <c r="E30" s="45">
        <v>29520972</v>
      </c>
      <c r="F30" s="45">
        <v>40803498</v>
      </c>
      <c r="G30" s="45">
        <v>391276836</v>
      </c>
      <c r="H30" s="46">
        <f t="shared" si="0"/>
        <v>391276836</v>
      </c>
      <c r="I30" s="45">
        <f t="shared" si="1"/>
        <v>0</v>
      </c>
      <c r="J30" s="45">
        <f>+H30</f>
        <v>391276836</v>
      </c>
      <c r="K30" s="47">
        <v>0</v>
      </c>
      <c r="L30" s="9" t="s">
        <v>768</v>
      </c>
    </row>
    <row r="31" spans="1:12" s="9" customFormat="1" ht="11.25" customHeight="1">
      <c r="A31" s="19">
        <v>25</v>
      </c>
      <c r="B31" s="43" t="s">
        <v>57</v>
      </c>
      <c r="C31" s="48" t="s">
        <v>58</v>
      </c>
      <c r="D31" s="45">
        <v>1738508</v>
      </c>
      <c r="E31" s="45">
        <v>3918550</v>
      </c>
      <c r="F31" s="45">
        <v>314368</v>
      </c>
      <c r="G31" s="45">
        <v>5342690</v>
      </c>
      <c r="H31" s="46">
        <f t="shared" si="0"/>
        <v>5342690</v>
      </c>
      <c r="I31" s="45">
        <f t="shared" si="1"/>
        <v>0</v>
      </c>
      <c r="J31" s="45">
        <f>+H31</f>
        <v>5342690</v>
      </c>
      <c r="K31" s="47">
        <v>0</v>
      </c>
      <c r="L31" s="9" t="s">
        <v>768</v>
      </c>
    </row>
    <row r="32" spans="1:12" s="9" customFormat="1" ht="11.25" customHeight="1">
      <c r="A32" s="19">
        <v>26</v>
      </c>
      <c r="B32" s="43" t="s">
        <v>59</v>
      </c>
      <c r="C32" s="48" t="s">
        <v>60</v>
      </c>
      <c r="D32" s="45">
        <v>0</v>
      </c>
      <c r="E32" s="45">
        <v>0</v>
      </c>
      <c r="F32" s="45">
        <v>0</v>
      </c>
      <c r="G32" s="45">
        <v>0</v>
      </c>
      <c r="H32" s="46">
        <f t="shared" si="0"/>
        <v>0</v>
      </c>
      <c r="I32" s="45">
        <f t="shared" si="1"/>
        <v>0</v>
      </c>
      <c r="J32" s="45">
        <f>+H32</f>
        <v>0</v>
      </c>
      <c r="K32" s="47">
        <v>0</v>
      </c>
      <c r="L32" s="9" t="s">
        <v>768</v>
      </c>
    </row>
    <row r="33" spans="1:11" ht="11.25" customHeight="1">
      <c r="A33" s="19">
        <v>27</v>
      </c>
      <c r="B33" s="38" t="s">
        <v>61</v>
      </c>
      <c r="C33" s="39" t="s">
        <v>62</v>
      </c>
      <c r="D33" s="40">
        <f>+D34</f>
        <v>54630314</v>
      </c>
      <c r="E33" s="40">
        <f>+E34</f>
        <v>5859646</v>
      </c>
      <c r="F33" s="40">
        <f>+F34</f>
        <v>0</v>
      </c>
      <c r="G33" s="40">
        <f>+G34</f>
        <v>60489960</v>
      </c>
      <c r="H33" s="41">
        <f t="shared" si="0"/>
        <v>60489960</v>
      </c>
      <c r="I33" s="40">
        <f t="shared" si="1"/>
        <v>0</v>
      </c>
      <c r="J33" s="40">
        <f>+J34</f>
        <v>0</v>
      </c>
      <c r="K33" s="42">
        <f>+K34</f>
        <v>60489960</v>
      </c>
    </row>
    <row r="34" spans="1:12" s="9" customFormat="1" ht="11.25" customHeight="1">
      <c r="A34" s="19">
        <v>28</v>
      </c>
      <c r="B34" s="43" t="s">
        <v>63</v>
      </c>
      <c r="C34" s="48" t="s">
        <v>64</v>
      </c>
      <c r="D34" s="45">
        <v>54630314</v>
      </c>
      <c r="E34" s="45">
        <v>5859646</v>
      </c>
      <c r="F34" s="45">
        <v>0</v>
      </c>
      <c r="G34" s="45">
        <v>60489960</v>
      </c>
      <c r="H34" s="46">
        <f t="shared" si="0"/>
        <v>60489960</v>
      </c>
      <c r="I34" s="45">
        <f t="shared" si="1"/>
        <v>0</v>
      </c>
      <c r="J34" s="45">
        <v>0</v>
      </c>
      <c r="K34" s="47">
        <f>+H34</f>
        <v>60489960</v>
      </c>
      <c r="L34" s="9" t="s">
        <v>768</v>
      </c>
    </row>
    <row r="35" spans="1:11" ht="11.25" customHeight="1">
      <c r="A35" s="19">
        <v>29</v>
      </c>
      <c r="B35" s="38" t="s">
        <v>65</v>
      </c>
      <c r="C35" s="39" t="s">
        <v>66</v>
      </c>
      <c r="D35" s="40">
        <f>SUM(D36:D42)</f>
        <v>358059827</v>
      </c>
      <c r="E35" s="40">
        <f>SUM(E36:E42)</f>
        <v>39728837</v>
      </c>
      <c r="F35" s="40">
        <f>SUM(F36:F42)</f>
        <v>21533560</v>
      </c>
      <c r="G35" s="40">
        <f>SUM(G36:G42)</f>
        <v>376255104</v>
      </c>
      <c r="H35" s="41">
        <f t="shared" si="0"/>
        <v>376255104</v>
      </c>
      <c r="I35" s="40">
        <f t="shared" si="1"/>
        <v>0</v>
      </c>
      <c r="J35" s="40">
        <f>SUM(J36:J42)</f>
        <v>0</v>
      </c>
      <c r="K35" s="42">
        <f>SUM(K36:K42)</f>
        <v>376255104</v>
      </c>
    </row>
    <row r="36" spans="1:12" s="9" customFormat="1" ht="11.25" customHeight="1">
      <c r="A36" s="19">
        <v>30</v>
      </c>
      <c r="B36" s="43" t="s">
        <v>67</v>
      </c>
      <c r="C36" s="48" t="s">
        <v>68</v>
      </c>
      <c r="D36" s="45">
        <v>324104820</v>
      </c>
      <c r="E36" s="45">
        <v>17715165</v>
      </c>
      <c r="F36" s="45">
        <v>9118025</v>
      </c>
      <c r="G36" s="45">
        <v>332701960</v>
      </c>
      <c r="H36" s="46">
        <f t="shared" si="0"/>
        <v>332701960</v>
      </c>
      <c r="I36" s="45">
        <f t="shared" si="1"/>
        <v>0</v>
      </c>
      <c r="J36" s="45">
        <v>0</v>
      </c>
      <c r="K36" s="47">
        <f aca="true" t="shared" si="3" ref="K36:K42">+H36</f>
        <v>332701960</v>
      </c>
      <c r="L36" s="9" t="s">
        <v>768</v>
      </c>
    </row>
    <row r="37" spans="1:12" s="9" customFormat="1" ht="11.25" customHeight="1">
      <c r="A37" s="19">
        <v>31</v>
      </c>
      <c r="B37" s="43" t="s">
        <v>69</v>
      </c>
      <c r="C37" s="48" t="s">
        <v>70</v>
      </c>
      <c r="D37" s="45">
        <v>19825977</v>
      </c>
      <c r="E37" s="45">
        <v>0</v>
      </c>
      <c r="F37" s="45">
        <v>9581</v>
      </c>
      <c r="G37" s="45">
        <v>19816396</v>
      </c>
      <c r="H37" s="46">
        <f t="shared" si="0"/>
        <v>19816396</v>
      </c>
      <c r="I37" s="45">
        <f t="shared" si="1"/>
        <v>0</v>
      </c>
      <c r="J37" s="45">
        <v>0</v>
      </c>
      <c r="K37" s="47">
        <f t="shared" si="3"/>
        <v>19816396</v>
      </c>
      <c r="L37" s="9" t="s">
        <v>768</v>
      </c>
    </row>
    <row r="38" spans="1:12" s="9" customFormat="1" ht="11.25" customHeight="1">
      <c r="A38" s="19">
        <v>32</v>
      </c>
      <c r="B38" s="43" t="s">
        <v>71</v>
      </c>
      <c r="C38" s="48" t="s">
        <v>72</v>
      </c>
      <c r="D38" s="45">
        <v>1137799</v>
      </c>
      <c r="E38" s="45">
        <v>0</v>
      </c>
      <c r="F38" s="45">
        <v>0</v>
      </c>
      <c r="G38" s="45">
        <v>1137799</v>
      </c>
      <c r="H38" s="46">
        <f t="shared" si="0"/>
        <v>1137799</v>
      </c>
      <c r="I38" s="45">
        <f t="shared" si="1"/>
        <v>0</v>
      </c>
      <c r="J38" s="45">
        <v>0</v>
      </c>
      <c r="K38" s="47">
        <f t="shared" si="3"/>
        <v>1137799</v>
      </c>
      <c r="L38" s="9" t="s">
        <v>768</v>
      </c>
    </row>
    <row r="39" spans="1:12" s="9" customFormat="1" ht="11.25" customHeight="1">
      <c r="A39" s="19">
        <v>33</v>
      </c>
      <c r="B39" s="43" t="s">
        <v>73</v>
      </c>
      <c r="C39" s="48" t="s">
        <v>74</v>
      </c>
      <c r="D39" s="45">
        <v>24799</v>
      </c>
      <c r="E39" s="45">
        <v>0</v>
      </c>
      <c r="F39" s="45">
        <v>0</v>
      </c>
      <c r="G39" s="45">
        <v>24799</v>
      </c>
      <c r="H39" s="46">
        <f aca="true" t="shared" si="4" ref="H39:H70">+D39+E39-F39</f>
        <v>24799</v>
      </c>
      <c r="I39" s="45">
        <f t="shared" si="1"/>
        <v>0</v>
      </c>
      <c r="J39" s="45">
        <v>0</v>
      </c>
      <c r="K39" s="47">
        <f t="shared" si="3"/>
        <v>24799</v>
      </c>
      <c r="L39" s="9" t="s">
        <v>768</v>
      </c>
    </row>
    <row r="40" spans="1:12" s="9" customFormat="1" ht="11.25" customHeight="1">
      <c r="A40" s="19">
        <v>34</v>
      </c>
      <c r="B40" s="43" t="s">
        <v>75</v>
      </c>
      <c r="C40" s="48" t="s">
        <v>76</v>
      </c>
      <c r="D40" s="45">
        <v>0</v>
      </c>
      <c r="E40" s="45">
        <v>0</v>
      </c>
      <c r="F40" s="45">
        <v>0</v>
      </c>
      <c r="G40" s="45">
        <v>0</v>
      </c>
      <c r="H40" s="46">
        <f t="shared" si="4"/>
        <v>0</v>
      </c>
      <c r="I40" s="45">
        <f t="shared" si="1"/>
        <v>0</v>
      </c>
      <c r="J40" s="45">
        <v>0</v>
      </c>
      <c r="K40" s="47">
        <f t="shared" si="3"/>
        <v>0</v>
      </c>
      <c r="L40" s="9" t="s">
        <v>768</v>
      </c>
    </row>
    <row r="41" spans="1:12" s="9" customFormat="1" ht="11.25" customHeight="1">
      <c r="A41" s="19">
        <v>35</v>
      </c>
      <c r="B41" s="43" t="s">
        <v>77</v>
      </c>
      <c r="C41" s="48" t="s">
        <v>78</v>
      </c>
      <c r="D41" s="45">
        <v>36026</v>
      </c>
      <c r="E41" s="45">
        <v>0</v>
      </c>
      <c r="F41" s="45">
        <v>0</v>
      </c>
      <c r="G41" s="45">
        <v>36026</v>
      </c>
      <c r="H41" s="46">
        <f t="shared" si="4"/>
        <v>36026</v>
      </c>
      <c r="I41" s="45">
        <f t="shared" si="1"/>
        <v>0</v>
      </c>
      <c r="J41" s="45">
        <v>0</v>
      </c>
      <c r="K41" s="47">
        <f t="shared" si="3"/>
        <v>36026</v>
      </c>
      <c r="L41" s="9" t="s">
        <v>768</v>
      </c>
    </row>
    <row r="42" spans="1:12" s="9" customFormat="1" ht="11.25" customHeight="1">
      <c r="A42" s="19">
        <v>36</v>
      </c>
      <c r="B42" s="43" t="s">
        <v>79</v>
      </c>
      <c r="C42" s="48" t="s">
        <v>80</v>
      </c>
      <c r="D42" s="45">
        <v>12930406</v>
      </c>
      <c r="E42" s="45">
        <v>22013672</v>
      </c>
      <c r="F42" s="45">
        <v>12405954</v>
      </c>
      <c r="G42" s="45">
        <v>22538124</v>
      </c>
      <c r="H42" s="46">
        <f t="shared" si="4"/>
        <v>22538124</v>
      </c>
      <c r="I42" s="45">
        <f t="shared" si="1"/>
        <v>0</v>
      </c>
      <c r="J42" s="45">
        <v>0</v>
      </c>
      <c r="K42" s="47">
        <f t="shared" si="3"/>
        <v>22538124</v>
      </c>
      <c r="L42" s="9" t="s">
        <v>768</v>
      </c>
    </row>
    <row r="43" spans="1:11" ht="11.25" customHeight="1">
      <c r="A43" s="19">
        <v>37</v>
      </c>
      <c r="B43" s="33" t="s">
        <v>81</v>
      </c>
      <c r="C43" s="34" t="s">
        <v>82</v>
      </c>
      <c r="D43" s="35">
        <f>+D44</f>
        <v>1671945</v>
      </c>
      <c r="E43" s="35">
        <f>+E44</f>
        <v>0</v>
      </c>
      <c r="F43" s="35">
        <f>+F44</f>
        <v>10763</v>
      </c>
      <c r="G43" s="35">
        <f>+G44</f>
        <v>1661182</v>
      </c>
      <c r="H43" s="36">
        <f t="shared" si="4"/>
        <v>1661182</v>
      </c>
      <c r="I43" s="35">
        <f t="shared" si="1"/>
        <v>0</v>
      </c>
      <c r="J43" s="35">
        <f>+J44</f>
        <v>1661182</v>
      </c>
      <c r="K43" s="37">
        <f>+K44</f>
        <v>0</v>
      </c>
    </row>
    <row r="44" spans="1:11" ht="11.25" customHeight="1">
      <c r="A44" s="19">
        <v>38</v>
      </c>
      <c r="B44" s="38" t="s">
        <v>83</v>
      </c>
      <c r="C44" s="39" t="s">
        <v>84</v>
      </c>
      <c r="D44" s="40">
        <f>SUM(D45:D46)</f>
        <v>1671945</v>
      </c>
      <c r="E44" s="40">
        <f>SUM(E45:E46)</f>
        <v>0</v>
      </c>
      <c r="F44" s="40">
        <f>SUM(F45:F46)</f>
        <v>10763</v>
      </c>
      <c r="G44" s="40">
        <f>SUM(G45:G46)</f>
        <v>1661182</v>
      </c>
      <c r="H44" s="41">
        <f t="shared" si="4"/>
        <v>1661182</v>
      </c>
      <c r="I44" s="40">
        <f t="shared" si="1"/>
        <v>0</v>
      </c>
      <c r="J44" s="40">
        <f>SUM(J45:J46)</f>
        <v>1661182</v>
      </c>
      <c r="K44" s="42">
        <f>SUM(K45:K46)</f>
        <v>0</v>
      </c>
    </row>
    <row r="45" spans="1:12" s="9" customFormat="1" ht="11.25" customHeight="1">
      <c r="A45" s="19">
        <v>39</v>
      </c>
      <c r="B45" s="43" t="s">
        <v>85</v>
      </c>
      <c r="C45" s="48" t="s">
        <v>86</v>
      </c>
      <c r="D45" s="45">
        <v>1096019</v>
      </c>
      <c r="E45" s="45">
        <v>0</v>
      </c>
      <c r="F45" s="45">
        <v>10763</v>
      </c>
      <c r="G45" s="45">
        <v>1085256</v>
      </c>
      <c r="H45" s="46">
        <f t="shared" si="4"/>
        <v>1085256</v>
      </c>
      <c r="I45" s="45">
        <f t="shared" si="1"/>
        <v>0</v>
      </c>
      <c r="J45" s="45">
        <f>+H45</f>
        <v>1085256</v>
      </c>
      <c r="K45" s="47">
        <v>0</v>
      </c>
      <c r="L45" s="9" t="s">
        <v>768</v>
      </c>
    </row>
    <row r="46" spans="1:12" s="9" customFormat="1" ht="11.25" customHeight="1">
      <c r="A46" s="19">
        <v>40</v>
      </c>
      <c r="B46" s="43" t="s">
        <v>87</v>
      </c>
      <c r="C46" s="48" t="s">
        <v>88</v>
      </c>
      <c r="D46" s="45">
        <v>575926</v>
      </c>
      <c r="E46" s="45">
        <v>0</v>
      </c>
      <c r="F46" s="45">
        <v>0</v>
      </c>
      <c r="G46" s="45">
        <v>575926</v>
      </c>
      <c r="H46" s="46">
        <f t="shared" si="4"/>
        <v>575926</v>
      </c>
      <c r="I46" s="45">
        <f t="shared" si="1"/>
        <v>0</v>
      </c>
      <c r="J46" s="45">
        <f>+H46</f>
        <v>575926</v>
      </c>
      <c r="K46" s="47">
        <v>0</v>
      </c>
      <c r="L46" s="9" t="s">
        <v>768</v>
      </c>
    </row>
    <row r="47" spans="1:11" ht="11.25" customHeight="1">
      <c r="A47" s="19">
        <v>41</v>
      </c>
      <c r="B47" s="33" t="s">
        <v>89</v>
      </c>
      <c r="C47" s="34" t="s">
        <v>90</v>
      </c>
      <c r="D47" s="35">
        <f>+D48+D51+D53+D56+D63+D66+D72+D75+D78+D81+D83+D85+D93</f>
        <v>30166049</v>
      </c>
      <c r="E47" s="35">
        <f>+E48+E51+E53+E56+E63+E66+E72+E75+E78+E81+E83+E85+E93</f>
        <v>1460610</v>
      </c>
      <c r="F47" s="35">
        <f>+F48+F51+F53+F56+F63+F66+F72+F75+F78+F81+F83+F85+F93</f>
        <v>1545268</v>
      </c>
      <c r="G47" s="35">
        <f>+G48+G51+G53+G56+G63+G66+G72+G75+G78+G81+G83+G85+G93</f>
        <v>30081391</v>
      </c>
      <c r="H47" s="36">
        <f t="shared" si="4"/>
        <v>30081391</v>
      </c>
      <c r="I47" s="35">
        <f t="shared" si="1"/>
        <v>0</v>
      </c>
      <c r="J47" s="35">
        <f>+J48+J51+J53+J56+J63+J66+J72+J75+J78+J81+J83+J85+J93</f>
        <v>0</v>
      </c>
      <c r="K47" s="37">
        <f>+K48+K51+K53+K56+K63+K66+K72+K75+K78+K81+K83+K85+K93</f>
        <v>30081391</v>
      </c>
    </row>
    <row r="48" spans="1:11" ht="11.25" customHeight="1">
      <c r="A48" s="19">
        <v>42</v>
      </c>
      <c r="B48" s="38" t="s">
        <v>91</v>
      </c>
      <c r="C48" s="39" t="s">
        <v>92</v>
      </c>
      <c r="D48" s="40">
        <f>SUM(D49:D50)</f>
        <v>12561741</v>
      </c>
      <c r="E48" s="40">
        <f>SUM(E49:E50)</f>
        <v>0</v>
      </c>
      <c r="F48" s="40">
        <f>SUM(F49:F50)</f>
        <v>0</v>
      </c>
      <c r="G48" s="40">
        <f>SUM(G49:G50)</f>
        <v>12561741</v>
      </c>
      <c r="H48" s="41">
        <f t="shared" si="4"/>
        <v>12561741</v>
      </c>
      <c r="I48" s="40">
        <f t="shared" si="1"/>
        <v>0</v>
      </c>
      <c r="J48" s="40">
        <f>SUM(J49:J50)</f>
        <v>0</v>
      </c>
      <c r="K48" s="42">
        <f>SUM(K49:K50)</f>
        <v>12561741</v>
      </c>
    </row>
    <row r="49" spans="1:12" s="9" customFormat="1" ht="11.25" customHeight="1">
      <c r="A49" s="19">
        <v>43</v>
      </c>
      <c r="B49" s="43" t="s">
        <v>93</v>
      </c>
      <c r="C49" s="48" t="s">
        <v>94</v>
      </c>
      <c r="D49" s="45">
        <v>1424669</v>
      </c>
      <c r="E49" s="45">
        <v>0</v>
      </c>
      <c r="F49" s="45">
        <v>0</v>
      </c>
      <c r="G49" s="45">
        <v>1424669</v>
      </c>
      <c r="H49" s="46">
        <f t="shared" si="4"/>
        <v>1424669</v>
      </c>
      <c r="I49" s="45">
        <f t="shared" si="1"/>
        <v>0</v>
      </c>
      <c r="J49" s="45">
        <v>0</v>
      </c>
      <c r="K49" s="47">
        <f>+H49</f>
        <v>1424669</v>
      </c>
      <c r="L49" s="9" t="s">
        <v>768</v>
      </c>
    </row>
    <row r="50" spans="1:12" s="9" customFormat="1" ht="11.25" customHeight="1">
      <c r="A50" s="19">
        <v>44</v>
      </c>
      <c r="B50" s="43" t="s">
        <v>95</v>
      </c>
      <c r="C50" s="48" t="s">
        <v>96</v>
      </c>
      <c r="D50" s="45">
        <v>11137072</v>
      </c>
      <c r="E50" s="45">
        <v>0</v>
      </c>
      <c r="F50" s="45">
        <v>0</v>
      </c>
      <c r="G50" s="45">
        <v>11137072</v>
      </c>
      <c r="H50" s="46">
        <f t="shared" si="4"/>
        <v>11137072</v>
      </c>
      <c r="I50" s="45">
        <f t="shared" si="1"/>
        <v>0</v>
      </c>
      <c r="J50" s="45">
        <v>0</v>
      </c>
      <c r="K50" s="47">
        <f>+H50</f>
        <v>11137072</v>
      </c>
      <c r="L50" s="9" t="s">
        <v>768</v>
      </c>
    </row>
    <row r="51" spans="1:11" ht="11.25" customHeight="1">
      <c r="A51" s="19">
        <v>45</v>
      </c>
      <c r="B51" s="38" t="s">
        <v>97</v>
      </c>
      <c r="C51" s="39" t="s">
        <v>98</v>
      </c>
      <c r="D51" s="40">
        <f>D52</f>
        <v>0</v>
      </c>
      <c r="E51" s="40">
        <f>E52</f>
        <v>0</v>
      </c>
      <c r="F51" s="40">
        <f>F52</f>
        <v>0</v>
      </c>
      <c r="G51" s="40">
        <f>G52</f>
        <v>0</v>
      </c>
      <c r="H51" s="41">
        <f t="shared" si="4"/>
        <v>0</v>
      </c>
      <c r="I51" s="40">
        <f t="shared" si="1"/>
        <v>0</v>
      </c>
      <c r="J51" s="40">
        <f>J52</f>
        <v>0</v>
      </c>
      <c r="K51" s="42">
        <f>K52</f>
        <v>0</v>
      </c>
    </row>
    <row r="52" spans="1:12" s="9" customFormat="1" ht="11.25" customHeight="1">
      <c r="A52" s="19">
        <v>46</v>
      </c>
      <c r="B52" s="43" t="s">
        <v>99</v>
      </c>
      <c r="C52" s="48" t="s">
        <v>100</v>
      </c>
      <c r="D52" s="45">
        <v>0</v>
      </c>
      <c r="E52" s="45">
        <v>0</v>
      </c>
      <c r="F52" s="45">
        <v>0</v>
      </c>
      <c r="G52" s="45">
        <v>0</v>
      </c>
      <c r="H52" s="46">
        <f t="shared" si="4"/>
        <v>0</v>
      </c>
      <c r="I52" s="45">
        <f t="shared" si="1"/>
        <v>0</v>
      </c>
      <c r="J52" s="45">
        <v>0</v>
      </c>
      <c r="K52" s="47">
        <f>+H52</f>
        <v>0</v>
      </c>
      <c r="L52" s="9" t="s">
        <v>768</v>
      </c>
    </row>
    <row r="53" spans="1:11" ht="11.25" customHeight="1">
      <c r="A53" s="19">
        <v>47</v>
      </c>
      <c r="B53" s="38" t="s">
        <v>101</v>
      </c>
      <c r="C53" s="39" t="s">
        <v>102</v>
      </c>
      <c r="D53" s="40">
        <f>SUM(D54:D55)</f>
        <v>30179</v>
      </c>
      <c r="E53" s="40">
        <f>SUM(E54:E55)</f>
        <v>0</v>
      </c>
      <c r="F53" s="40">
        <f>SUM(F54:F55)</f>
        <v>0</v>
      </c>
      <c r="G53" s="40">
        <f>SUM(G54:G55)</f>
        <v>30179</v>
      </c>
      <c r="H53" s="41">
        <f t="shared" si="4"/>
        <v>30179</v>
      </c>
      <c r="I53" s="40">
        <f t="shared" si="1"/>
        <v>0</v>
      </c>
      <c r="J53" s="40">
        <f>SUM(J54:J55)</f>
        <v>0</v>
      </c>
      <c r="K53" s="42">
        <f>SUM(K54:K55)</f>
        <v>30179</v>
      </c>
    </row>
    <row r="54" spans="1:12" s="9" customFormat="1" ht="11.25" customHeight="1">
      <c r="A54" s="19">
        <v>48</v>
      </c>
      <c r="B54" s="43" t="s">
        <v>103</v>
      </c>
      <c r="C54" s="48" t="s">
        <v>104</v>
      </c>
      <c r="D54" s="45">
        <v>21035</v>
      </c>
      <c r="E54" s="45">
        <v>0</v>
      </c>
      <c r="F54" s="45">
        <v>0</v>
      </c>
      <c r="G54" s="45">
        <v>21035</v>
      </c>
      <c r="H54" s="46">
        <f t="shared" si="4"/>
        <v>21035</v>
      </c>
      <c r="I54" s="45">
        <f t="shared" si="1"/>
        <v>0</v>
      </c>
      <c r="J54" s="45">
        <v>0</v>
      </c>
      <c r="K54" s="47">
        <f>+H54</f>
        <v>21035</v>
      </c>
      <c r="L54" s="9" t="s">
        <v>768</v>
      </c>
    </row>
    <row r="55" spans="1:12" s="9" customFormat="1" ht="11.25" customHeight="1">
      <c r="A55" s="19">
        <v>49</v>
      </c>
      <c r="B55" s="43" t="s">
        <v>105</v>
      </c>
      <c r="C55" s="48" t="s">
        <v>106</v>
      </c>
      <c r="D55" s="45">
        <v>9144</v>
      </c>
      <c r="E55" s="45">
        <v>0</v>
      </c>
      <c r="F55" s="45">
        <v>0</v>
      </c>
      <c r="G55" s="45">
        <v>9144</v>
      </c>
      <c r="H55" s="46">
        <f t="shared" si="4"/>
        <v>9144</v>
      </c>
      <c r="I55" s="45">
        <f t="shared" si="1"/>
        <v>0</v>
      </c>
      <c r="J55" s="45">
        <v>0</v>
      </c>
      <c r="K55" s="47">
        <f>+H55</f>
        <v>9144</v>
      </c>
      <c r="L55" s="9" t="s">
        <v>768</v>
      </c>
    </row>
    <row r="56" spans="1:11" ht="11.25" customHeight="1">
      <c r="A56" s="19">
        <v>50</v>
      </c>
      <c r="B56" s="38" t="s">
        <v>107</v>
      </c>
      <c r="C56" s="39" t="s">
        <v>108</v>
      </c>
      <c r="D56" s="40">
        <f>SUM(D57:D62)</f>
        <v>1055312</v>
      </c>
      <c r="E56" s="40">
        <f>SUM(E57:E62)</f>
        <v>631062</v>
      </c>
      <c r="F56" s="40">
        <f>SUM(F57:F62)</f>
        <v>679648</v>
      </c>
      <c r="G56" s="40">
        <f>SUM(G57:G62)</f>
        <v>1006726</v>
      </c>
      <c r="H56" s="41">
        <f t="shared" si="4"/>
        <v>1006726</v>
      </c>
      <c r="I56" s="40">
        <f t="shared" si="1"/>
        <v>0</v>
      </c>
      <c r="J56" s="40">
        <f>SUM(J57:J62)</f>
        <v>0</v>
      </c>
      <c r="K56" s="42">
        <f>SUM(K57:K62)</f>
        <v>1006726</v>
      </c>
    </row>
    <row r="57" spans="1:12" s="9" customFormat="1" ht="11.25" customHeight="1">
      <c r="A57" s="19">
        <v>51</v>
      </c>
      <c r="B57" s="43" t="s">
        <v>109</v>
      </c>
      <c r="C57" s="48" t="s">
        <v>110</v>
      </c>
      <c r="D57" s="45">
        <v>6342</v>
      </c>
      <c r="E57" s="45">
        <v>0</v>
      </c>
      <c r="F57" s="45">
        <v>0</v>
      </c>
      <c r="G57" s="45">
        <v>6342</v>
      </c>
      <c r="H57" s="46">
        <f t="shared" si="4"/>
        <v>6342</v>
      </c>
      <c r="I57" s="45">
        <f t="shared" si="1"/>
        <v>0</v>
      </c>
      <c r="J57" s="45">
        <v>0</v>
      </c>
      <c r="K57" s="47">
        <f aca="true" t="shared" si="5" ref="K57:K62">+H57</f>
        <v>6342</v>
      </c>
      <c r="L57" s="9" t="s">
        <v>768</v>
      </c>
    </row>
    <row r="58" spans="1:12" s="9" customFormat="1" ht="11.25" customHeight="1">
      <c r="A58" s="19">
        <v>52</v>
      </c>
      <c r="B58" s="43" t="s">
        <v>111</v>
      </c>
      <c r="C58" s="48" t="s">
        <v>112</v>
      </c>
      <c r="D58" s="45">
        <v>0</v>
      </c>
      <c r="E58" s="45">
        <v>0</v>
      </c>
      <c r="F58" s="45">
        <v>0</v>
      </c>
      <c r="G58" s="45">
        <v>0</v>
      </c>
      <c r="H58" s="46">
        <f t="shared" si="4"/>
        <v>0</v>
      </c>
      <c r="I58" s="45">
        <f t="shared" si="1"/>
        <v>0</v>
      </c>
      <c r="J58" s="45">
        <v>0</v>
      </c>
      <c r="K58" s="47">
        <f t="shared" si="5"/>
        <v>0</v>
      </c>
      <c r="L58" s="9" t="s">
        <v>768</v>
      </c>
    </row>
    <row r="59" spans="1:12" s="9" customFormat="1" ht="11.25" customHeight="1">
      <c r="A59" s="19">
        <v>53</v>
      </c>
      <c r="B59" s="43" t="s">
        <v>113</v>
      </c>
      <c r="C59" s="48" t="s">
        <v>114</v>
      </c>
      <c r="D59" s="45">
        <v>8169</v>
      </c>
      <c r="E59" s="45">
        <v>196530</v>
      </c>
      <c r="F59" s="45">
        <v>54837</v>
      </c>
      <c r="G59" s="45">
        <v>149862</v>
      </c>
      <c r="H59" s="46">
        <f t="shared" si="4"/>
        <v>149862</v>
      </c>
      <c r="I59" s="45">
        <f t="shared" si="1"/>
        <v>0</v>
      </c>
      <c r="J59" s="45">
        <v>0</v>
      </c>
      <c r="K59" s="47">
        <f t="shared" si="5"/>
        <v>149862</v>
      </c>
      <c r="L59" s="9" t="s">
        <v>768</v>
      </c>
    </row>
    <row r="60" spans="1:12" s="9" customFormat="1" ht="11.25" customHeight="1">
      <c r="A60" s="19">
        <v>54</v>
      </c>
      <c r="B60" s="43" t="s">
        <v>115</v>
      </c>
      <c r="C60" s="48" t="s">
        <v>116</v>
      </c>
      <c r="D60" s="45">
        <v>1033349</v>
      </c>
      <c r="E60" s="45">
        <v>434532</v>
      </c>
      <c r="F60" s="45">
        <v>624811</v>
      </c>
      <c r="G60" s="45">
        <v>843070</v>
      </c>
      <c r="H60" s="46">
        <f t="shared" si="4"/>
        <v>843070</v>
      </c>
      <c r="I60" s="45">
        <f t="shared" si="1"/>
        <v>0</v>
      </c>
      <c r="J60" s="45">
        <v>0</v>
      </c>
      <c r="K60" s="47">
        <f t="shared" si="5"/>
        <v>843070</v>
      </c>
      <c r="L60" s="9" t="s">
        <v>768</v>
      </c>
    </row>
    <row r="61" spans="1:12" s="9" customFormat="1" ht="11.25" customHeight="1">
      <c r="A61" s="19">
        <v>55</v>
      </c>
      <c r="B61" s="43" t="s">
        <v>117</v>
      </c>
      <c r="C61" s="48" t="s">
        <v>118</v>
      </c>
      <c r="D61" s="45">
        <v>0</v>
      </c>
      <c r="E61" s="45">
        <v>0</v>
      </c>
      <c r="F61" s="45">
        <v>0</v>
      </c>
      <c r="G61" s="45">
        <v>0</v>
      </c>
      <c r="H61" s="46">
        <f t="shared" si="4"/>
        <v>0</v>
      </c>
      <c r="I61" s="45">
        <f t="shared" si="1"/>
        <v>0</v>
      </c>
      <c r="J61" s="45">
        <v>0</v>
      </c>
      <c r="K61" s="47">
        <f t="shared" si="5"/>
        <v>0</v>
      </c>
      <c r="L61" s="9" t="s">
        <v>768</v>
      </c>
    </row>
    <row r="62" spans="1:12" s="9" customFormat="1" ht="11.25" customHeight="1">
      <c r="A62" s="19">
        <v>56</v>
      </c>
      <c r="B62" s="43" t="s">
        <v>120</v>
      </c>
      <c r="C62" s="48" t="s">
        <v>121</v>
      </c>
      <c r="D62" s="45">
        <v>7452</v>
      </c>
      <c r="E62" s="45">
        <v>0</v>
      </c>
      <c r="F62" s="45">
        <v>0</v>
      </c>
      <c r="G62" s="45">
        <v>7452</v>
      </c>
      <c r="H62" s="46">
        <f t="shared" si="4"/>
        <v>7452</v>
      </c>
      <c r="I62" s="45">
        <f t="shared" si="1"/>
        <v>0</v>
      </c>
      <c r="J62" s="45">
        <v>0</v>
      </c>
      <c r="K62" s="47">
        <f t="shared" si="5"/>
        <v>7452</v>
      </c>
      <c r="L62" s="9" t="s">
        <v>768</v>
      </c>
    </row>
    <row r="63" spans="1:11" ht="11.25" customHeight="1">
      <c r="A63" s="19">
        <v>57</v>
      </c>
      <c r="B63" s="38" t="s">
        <v>122</v>
      </c>
      <c r="C63" s="39" t="s">
        <v>123</v>
      </c>
      <c r="D63" s="40">
        <f>SUM(D64:D65)</f>
        <v>11440497</v>
      </c>
      <c r="E63" s="40">
        <f>SUM(E64:E65)</f>
        <v>0</v>
      </c>
      <c r="F63" s="40">
        <f>SUM(F64:F65)</f>
        <v>0</v>
      </c>
      <c r="G63" s="40">
        <f>SUM(G64:G65)</f>
        <v>11440497</v>
      </c>
      <c r="H63" s="41">
        <f t="shared" si="4"/>
        <v>11440497</v>
      </c>
      <c r="I63" s="40">
        <f t="shared" si="1"/>
        <v>0</v>
      </c>
      <c r="J63" s="40">
        <f>SUM(J64:J65)</f>
        <v>0</v>
      </c>
      <c r="K63" s="42">
        <f>SUM(K64:K65)</f>
        <v>11440497</v>
      </c>
    </row>
    <row r="64" spans="1:12" s="9" customFormat="1" ht="11.25" customHeight="1">
      <c r="A64" s="19">
        <v>58</v>
      </c>
      <c r="B64" s="43" t="s">
        <v>124</v>
      </c>
      <c r="C64" s="48" t="s">
        <v>125</v>
      </c>
      <c r="D64" s="45">
        <v>10657303</v>
      </c>
      <c r="E64" s="45">
        <v>0</v>
      </c>
      <c r="F64" s="45">
        <v>0</v>
      </c>
      <c r="G64" s="45">
        <v>10657303</v>
      </c>
      <c r="H64" s="46">
        <f t="shared" si="4"/>
        <v>10657303</v>
      </c>
      <c r="I64" s="45">
        <f t="shared" si="1"/>
        <v>0</v>
      </c>
      <c r="J64" s="45">
        <v>0</v>
      </c>
      <c r="K64" s="47">
        <f>+H64</f>
        <v>10657303</v>
      </c>
      <c r="L64" s="9" t="s">
        <v>768</v>
      </c>
    </row>
    <row r="65" spans="1:12" s="9" customFormat="1" ht="11.25" customHeight="1">
      <c r="A65" s="19">
        <v>59</v>
      </c>
      <c r="B65" s="43" t="s">
        <v>126</v>
      </c>
      <c r="C65" s="48" t="s">
        <v>127</v>
      </c>
      <c r="D65" s="45">
        <v>783194</v>
      </c>
      <c r="E65" s="45">
        <v>0</v>
      </c>
      <c r="F65" s="45">
        <v>0</v>
      </c>
      <c r="G65" s="45">
        <v>783194</v>
      </c>
      <c r="H65" s="46">
        <f t="shared" si="4"/>
        <v>783194</v>
      </c>
      <c r="I65" s="45">
        <f t="shared" si="1"/>
        <v>0</v>
      </c>
      <c r="J65" s="45">
        <v>0</v>
      </c>
      <c r="K65" s="47">
        <f>+H65</f>
        <v>783194</v>
      </c>
      <c r="L65" s="9" t="s">
        <v>768</v>
      </c>
    </row>
    <row r="66" spans="1:11" ht="11.25" customHeight="1">
      <c r="A66" s="19">
        <v>60</v>
      </c>
      <c r="B66" s="38" t="s">
        <v>128</v>
      </c>
      <c r="C66" s="39" t="s">
        <v>129</v>
      </c>
      <c r="D66" s="40">
        <f>SUM(D67:D71)</f>
        <v>50818</v>
      </c>
      <c r="E66" s="40">
        <f>SUM(E67:E71)</f>
        <v>0</v>
      </c>
      <c r="F66" s="40">
        <f>SUM(F67:F71)</f>
        <v>0</v>
      </c>
      <c r="G66" s="40">
        <f>SUM(G67:G71)</f>
        <v>50818</v>
      </c>
      <c r="H66" s="41">
        <f t="shared" si="4"/>
        <v>50818</v>
      </c>
      <c r="I66" s="40">
        <f t="shared" si="1"/>
        <v>0</v>
      </c>
      <c r="J66" s="40">
        <f>SUM(J67:J71)</f>
        <v>0</v>
      </c>
      <c r="K66" s="42">
        <f>SUM(K67:K71)</f>
        <v>50818</v>
      </c>
    </row>
    <row r="67" spans="1:12" s="9" customFormat="1" ht="11.25" customHeight="1">
      <c r="A67" s="19">
        <v>61</v>
      </c>
      <c r="B67" s="43" t="s">
        <v>130</v>
      </c>
      <c r="C67" s="48" t="s">
        <v>131</v>
      </c>
      <c r="D67" s="45">
        <v>2426</v>
      </c>
      <c r="E67" s="45">
        <v>0</v>
      </c>
      <c r="F67" s="45">
        <v>0</v>
      </c>
      <c r="G67" s="45">
        <v>2426</v>
      </c>
      <c r="H67" s="46">
        <f t="shared" si="4"/>
        <v>2426</v>
      </c>
      <c r="I67" s="45">
        <f t="shared" si="1"/>
        <v>0</v>
      </c>
      <c r="J67" s="45">
        <v>0</v>
      </c>
      <c r="K67" s="47">
        <f>+H67</f>
        <v>2426</v>
      </c>
      <c r="L67" s="9" t="s">
        <v>768</v>
      </c>
    </row>
    <row r="68" spans="1:12" s="9" customFormat="1" ht="11.25" customHeight="1">
      <c r="A68" s="19">
        <v>62</v>
      </c>
      <c r="B68" s="43" t="s">
        <v>132</v>
      </c>
      <c r="C68" s="48" t="s">
        <v>133</v>
      </c>
      <c r="D68" s="45">
        <v>1800</v>
      </c>
      <c r="E68" s="45">
        <v>0</v>
      </c>
      <c r="F68" s="45">
        <v>0</v>
      </c>
      <c r="G68" s="45">
        <v>1800</v>
      </c>
      <c r="H68" s="46">
        <f t="shared" si="4"/>
        <v>1800</v>
      </c>
      <c r="I68" s="45">
        <f t="shared" si="1"/>
        <v>0</v>
      </c>
      <c r="J68" s="45">
        <v>0</v>
      </c>
      <c r="K68" s="47">
        <f>+H68</f>
        <v>1800</v>
      </c>
      <c r="L68" s="9" t="s">
        <v>768</v>
      </c>
    </row>
    <row r="69" spans="1:12" s="9" customFormat="1" ht="11.25" customHeight="1">
      <c r="A69" s="19">
        <v>63</v>
      </c>
      <c r="B69" s="43" t="s">
        <v>134</v>
      </c>
      <c r="C69" s="48" t="s">
        <v>135</v>
      </c>
      <c r="D69" s="45">
        <v>13794</v>
      </c>
      <c r="E69" s="45">
        <v>0</v>
      </c>
      <c r="F69" s="45">
        <v>0</v>
      </c>
      <c r="G69" s="45">
        <v>13794</v>
      </c>
      <c r="H69" s="46">
        <f t="shared" si="4"/>
        <v>13794</v>
      </c>
      <c r="I69" s="45">
        <f t="shared" si="1"/>
        <v>0</v>
      </c>
      <c r="J69" s="45">
        <v>0</v>
      </c>
      <c r="K69" s="47">
        <f>+H69</f>
        <v>13794</v>
      </c>
      <c r="L69" s="9" t="s">
        <v>768</v>
      </c>
    </row>
    <row r="70" spans="1:12" s="9" customFormat="1" ht="11.25" customHeight="1">
      <c r="A70" s="19">
        <v>64</v>
      </c>
      <c r="B70" s="43" t="s">
        <v>136</v>
      </c>
      <c r="C70" s="48" t="s">
        <v>137</v>
      </c>
      <c r="D70" s="45">
        <v>30014</v>
      </c>
      <c r="E70" s="45">
        <v>0</v>
      </c>
      <c r="F70" s="45">
        <v>0</v>
      </c>
      <c r="G70" s="45">
        <v>30014</v>
      </c>
      <c r="H70" s="46">
        <f t="shared" si="4"/>
        <v>30014</v>
      </c>
      <c r="I70" s="45">
        <f t="shared" si="1"/>
        <v>0</v>
      </c>
      <c r="J70" s="45">
        <v>0</v>
      </c>
      <c r="K70" s="47">
        <f>+H70</f>
        <v>30014</v>
      </c>
      <c r="L70" s="9" t="s">
        <v>768</v>
      </c>
    </row>
    <row r="71" spans="1:12" s="9" customFormat="1" ht="11.25" customHeight="1">
      <c r="A71" s="19">
        <v>65</v>
      </c>
      <c r="B71" s="43" t="s">
        <v>138</v>
      </c>
      <c r="C71" s="48" t="s">
        <v>139</v>
      </c>
      <c r="D71" s="45">
        <v>2784</v>
      </c>
      <c r="E71" s="45">
        <v>0</v>
      </c>
      <c r="F71" s="45">
        <v>0</v>
      </c>
      <c r="G71" s="45">
        <v>2784</v>
      </c>
      <c r="H71" s="46">
        <f aca="true" t="shared" si="6" ref="H71:H102">+D71+E71-F71</f>
        <v>2784</v>
      </c>
      <c r="I71" s="45">
        <f aca="true" t="shared" si="7" ref="I71:I134">(G71-H71)</f>
        <v>0</v>
      </c>
      <c r="J71" s="45">
        <v>0</v>
      </c>
      <c r="K71" s="47">
        <f>+H71</f>
        <v>2784</v>
      </c>
      <c r="L71" s="9" t="s">
        <v>768</v>
      </c>
    </row>
    <row r="72" spans="1:11" ht="11.25" customHeight="1">
      <c r="A72" s="19">
        <v>66</v>
      </c>
      <c r="B72" s="38" t="s">
        <v>140</v>
      </c>
      <c r="C72" s="39" t="s">
        <v>141</v>
      </c>
      <c r="D72" s="40">
        <f>SUM(D73:D74)</f>
        <v>1700</v>
      </c>
      <c r="E72" s="40">
        <f>SUM(E73:E74)</f>
        <v>0</v>
      </c>
      <c r="F72" s="40">
        <f>SUM(F73:F74)</f>
        <v>0</v>
      </c>
      <c r="G72" s="40">
        <f>SUM(G73:G74)</f>
        <v>1700</v>
      </c>
      <c r="H72" s="41">
        <f t="shared" si="6"/>
        <v>1700</v>
      </c>
      <c r="I72" s="40">
        <f t="shared" si="7"/>
        <v>0</v>
      </c>
      <c r="J72" s="40">
        <f>SUM(J73:J74)</f>
        <v>0</v>
      </c>
      <c r="K72" s="42">
        <f>SUM(K73:K74)</f>
        <v>1700</v>
      </c>
    </row>
    <row r="73" spans="1:12" s="9" customFormat="1" ht="11.25" customHeight="1">
      <c r="A73" s="19">
        <v>67</v>
      </c>
      <c r="B73" s="43" t="s">
        <v>142</v>
      </c>
      <c r="C73" s="48" t="s">
        <v>143</v>
      </c>
      <c r="D73" s="45">
        <v>1700</v>
      </c>
      <c r="E73" s="45">
        <v>0</v>
      </c>
      <c r="F73" s="45">
        <v>0</v>
      </c>
      <c r="G73" s="45">
        <v>1700</v>
      </c>
      <c r="H73" s="46">
        <f t="shared" si="6"/>
        <v>1700</v>
      </c>
      <c r="I73" s="45">
        <f t="shared" si="7"/>
        <v>0</v>
      </c>
      <c r="J73" s="45">
        <v>0</v>
      </c>
      <c r="K73" s="47">
        <f>+H73</f>
        <v>1700</v>
      </c>
      <c r="L73" s="9" t="s">
        <v>768</v>
      </c>
    </row>
    <row r="74" spans="1:12" s="9" customFormat="1" ht="11.25" customHeight="1">
      <c r="A74" s="19">
        <v>68</v>
      </c>
      <c r="B74" s="43" t="s">
        <v>144</v>
      </c>
      <c r="C74" s="48" t="s">
        <v>145</v>
      </c>
      <c r="D74" s="45">
        <v>0</v>
      </c>
      <c r="E74" s="45">
        <v>0</v>
      </c>
      <c r="F74" s="45">
        <v>0</v>
      </c>
      <c r="G74" s="45">
        <v>0</v>
      </c>
      <c r="H74" s="46">
        <f t="shared" si="6"/>
        <v>0</v>
      </c>
      <c r="I74" s="45">
        <f t="shared" si="7"/>
        <v>0</v>
      </c>
      <c r="J74" s="45">
        <v>0</v>
      </c>
      <c r="K74" s="47">
        <f>+H74</f>
        <v>0</v>
      </c>
      <c r="L74" s="9" t="s">
        <v>768</v>
      </c>
    </row>
    <row r="75" spans="1:11" ht="11.25" customHeight="1">
      <c r="A75" s="19">
        <v>69</v>
      </c>
      <c r="B75" s="38" t="s">
        <v>146</v>
      </c>
      <c r="C75" s="39" t="s">
        <v>147</v>
      </c>
      <c r="D75" s="40">
        <f>SUM(D76:D77)</f>
        <v>4007143</v>
      </c>
      <c r="E75" s="40">
        <f>SUM(E76:E77)</f>
        <v>149417</v>
      </c>
      <c r="F75" s="40">
        <f>SUM(F76:F77)</f>
        <v>7372</v>
      </c>
      <c r="G75" s="40">
        <f>SUM(G76:G77)</f>
        <v>4149188</v>
      </c>
      <c r="H75" s="41">
        <f t="shared" si="6"/>
        <v>4149188</v>
      </c>
      <c r="I75" s="40">
        <f t="shared" si="7"/>
        <v>0</v>
      </c>
      <c r="J75" s="40">
        <f>SUM(J76:J77)</f>
        <v>0</v>
      </c>
      <c r="K75" s="42">
        <f>SUM(K76:K77)</f>
        <v>4149188</v>
      </c>
    </row>
    <row r="76" spans="1:12" s="9" customFormat="1" ht="11.25" customHeight="1">
      <c r="A76" s="19">
        <v>70</v>
      </c>
      <c r="B76" s="43" t="s">
        <v>148</v>
      </c>
      <c r="C76" s="48" t="s">
        <v>149</v>
      </c>
      <c r="D76" s="45">
        <v>3968682</v>
      </c>
      <c r="E76" s="45">
        <v>149417</v>
      </c>
      <c r="F76" s="45">
        <v>7335</v>
      </c>
      <c r="G76" s="45">
        <v>4110764</v>
      </c>
      <c r="H76" s="46">
        <f t="shared" si="6"/>
        <v>4110764</v>
      </c>
      <c r="I76" s="45">
        <f t="shared" si="7"/>
        <v>0</v>
      </c>
      <c r="J76" s="45">
        <v>0</v>
      </c>
      <c r="K76" s="47">
        <f>+H76</f>
        <v>4110764</v>
      </c>
      <c r="L76" s="9" t="s">
        <v>768</v>
      </c>
    </row>
    <row r="77" spans="1:12" s="9" customFormat="1" ht="11.25" customHeight="1">
      <c r="A77" s="19">
        <v>71</v>
      </c>
      <c r="B77" s="43" t="s">
        <v>150</v>
      </c>
      <c r="C77" s="48" t="s">
        <v>151</v>
      </c>
      <c r="D77" s="45">
        <v>38461</v>
      </c>
      <c r="E77" s="45">
        <v>0</v>
      </c>
      <c r="F77" s="45">
        <v>37</v>
      </c>
      <c r="G77" s="45">
        <v>38424</v>
      </c>
      <c r="H77" s="46">
        <f t="shared" si="6"/>
        <v>38424</v>
      </c>
      <c r="I77" s="45">
        <f t="shared" si="7"/>
        <v>0</v>
      </c>
      <c r="J77" s="45">
        <v>0</v>
      </c>
      <c r="K77" s="47">
        <f>+H77</f>
        <v>38424</v>
      </c>
      <c r="L77" s="9" t="s">
        <v>768</v>
      </c>
    </row>
    <row r="78" spans="1:11" ht="11.25" customHeight="1">
      <c r="A78" s="19">
        <v>72</v>
      </c>
      <c r="B78" s="38" t="s">
        <v>152</v>
      </c>
      <c r="C78" s="39" t="s">
        <v>153</v>
      </c>
      <c r="D78" s="40">
        <f>SUM(D79:D80)</f>
        <v>6230931</v>
      </c>
      <c r="E78" s="40">
        <f>SUM(E79:E80)</f>
        <v>658547</v>
      </c>
      <c r="F78" s="40">
        <f>SUM(F79:F80)</f>
        <v>486055</v>
      </c>
      <c r="G78" s="40">
        <f>SUM(G79:G80)</f>
        <v>6403423</v>
      </c>
      <c r="H78" s="41">
        <f t="shared" si="6"/>
        <v>6403423</v>
      </c>
      <c r="I78" s="40">
        <f t="shared" si="7"/>
        <v>0</v>
      </c>
      <c r="J78" s="40">
        <f>SUM(J79:J80)</f>
        <v>0</v>
      </c>
      <c r="K78" s="42">
        <f>SUM(K79:K80)</f>
        <v>6403423</v>
      </c>
    </row>
    <row r="79" spans="1:12" s="9" customFormat="1" ht="11.25" customHeight="1">
      <c r="A79" s="19">
        <v>73</v>
      </c>
      <c r="B79" s="43" t="s">
        <v>154</v>
      </c>
      <c r="C79" s="48" t="s">
        <v>155</v>
      </c>
      <c r="D79" s="45">
        <v>589817</v>
      </c>
      <c r="E79" s="45">
        <v>80250</v>
      </c>
      <c r="F79" s="45">
        <v>7903</v>
      </c>
      <c r="G79" s="45">
        <v>662164</v>
      </c>
      <c r="H79" s="46">
        <f t="shared" si="6"/>
        <v>662164</v>
      </c>
      <c r="I79" s="45">
        <f t="shared" si="7"/>
        <v>0</v>
      </c>
      <c r="J79" s="45">
        <v>0</v>
      </c>
      <c r="K79" s="47">
        <f>+H79</f>
        <v>662164</v>
      </c>
      <c r="L79" s="9" t="s">
        <v>768</v>
      </c>
    </row>
    <row r="80" spans="1:12" s="9" customFormat="1" ht="11.25" customHeight="1">
      <c r="A80" s="19">
        <v>74</v>
      </c>
      <c r="B80" s="43" t="s">
        <v>156</v>
      </c>
      <c r="C80" s="48" t="s">
        <v>157</v>
      </c>
      <c r="D80" s="45">
        <v>5641114</v>
      </c>
      <c r="E80" s="45">
        <v>578297</v>
      </c>
      <c r="F80" s="45">
        <v>478152</v>
      </c>
      <c r="G80" s="45">
        <v>5741259</v>
      </c>
      <c r="H80" s="46">
        <f t="shared" si="6"/>
        <v>5741259</v>
      </c>
      <c r="I80" s="45">
        <f t="shared" si="7"/>
        <v>0</v>
      </c>
      <c r="J80" s="45">
        <v>0</v>
      </c>
      <c r="K80" s="47">
        <f>+H80</f>
        <v>5741259</v>
      </c>
      <c r="L80" s="9" t="s">
        <v>768</v>
      </c>
    </row>
    <row r="81" spans="1:11" ht="11.25" customHeight="1">
      <c r="A81" s="19">
        <v>75</v>
      </c>
      <c r="B81" s="38" t="s">
        <v>158</v>
      </c>
      <c r="C81" s="39" t="s">
        <v>159</v>
      </c>
      <c r="D81" s="40">
        <f>+D82</f>
        <v>905814</v>
      </c>
      <c r="E81" s="40">
        <f>+E82</f>
        <v>0</v>
      </c>
      <c r="F81" s="40">
        <f>+F82</f>
        <v>0</v>
      </c>
      <c r="G81" s="40">
        <f>+G82</f>
        <v>905814</v>
      </c>
      <c r="H81" s="41">
        <f t="shared" si="6"/>
        <v>905814</v>
      </c>
      <c r="I81" s="40">
        <f t="shared" si="7"/>
        <v>0</v>
      </c>
      <c r="J81" s="40">
        <f>+J82</f>
        <v>0</v>
      </c>
      <c r="K81" s="42">
        <f>+K82</f>
        <v>905814</v>
      </c>
    </row>
    <row r="82" spans="1:12" s="9" customFormat="1" ht="11.25" customHeight="1">
      <c r="A82" s="19">
        <v>76</v>
      </c>
      <c r="B82" s="43" t="s">
        <v>160</v>
      </c>
      <c r="C82" s="48" t="s">
        <v>161</v>
      </c>
      <c r="D82" s="45">
        <v>905814</v>
      </c>
      <c r="E82" s="45">
        <v>0</v>
      </c>
      <c r="F82" s="45">
        <v>0</v>
      </c>
      <c r="G82" s="45">
        <v>905814</v>
      </c>
      <c r="H82" s="46">
        <f t="shared" si="6"/>
        <v>905814</v>
      </c>
      <c r="I82" s="45">
        <f t="shared" si="7"/>
        <v>0</v>
      </c>
      <c r="J82" s="45">
        <v>0</v>
      </c>
      <c r="K82" s="47">
        <f>+H82</f>
        <v>905814</v>
      </c>
      <c r="L82" s="9" t="s">
        <v>768</v>
      </c>
    </row>
    <row r="83" spans="1:11" ht="11.25" customHeight="1">
      <c r="A83" s="19">
        <v>77</v>
      </c>
      <c r="B83" s="38" t="s">
        <v>162</v>
      </c>
      <c r="C83" s="39" t="s">
        <v>163</v>
      </c>
      <c r="D83" s="40">
        <f>+D84</f>
        <v>114920</v>
      </c>
      <c r="E83" s="40">
        <f>+E84</f>
        <v>0</v>
      </c>
      <c r="F83" s="40">
        <f>+F84</f>
        <v>0</v>
      </c>
      <c r="G83" s="40">
        <f>+G84</f>
        <v>114920</v>
      </c>
      <c r="H83" s="41">
        <f t="shared" si="6"/>
        <v>114920</v>
      </c>
      <c r="I83" s="40">
        <f t="shared" si="7"/>
        <v>0</v>
      </c>
      <c r="J83" s="40">
        <f>+J84</f>
        <v>0</v>
      </c>
      <c r="K83" s="42">
        <f>+K84</f>
        <v>114920</v>
      </c>
    </row>
    <row r="84" spans="1:12" s="9" customFormat="1" ht="11.25" customHeight="1">
      <c r="A84" s="19">
        <v>78</v>
      </c>
      <c r="B84" s="43" t="s">
        <v>164</v>
      </c>
      <c r="C84" s="48" t="s">
        <v>165</v>
      </c>
      <c r="D84" s="45">
        <v>114920</v>
      </c>
      <c r="E84" s="45">
        <v>0</v>
      </c>
      <c r="F84" s="45">
        <v>0</v>
      </c>
      <c r="G84" s="45">
        <v>114920</v>
      </c>
      <c r="H84" s="46">
        <f t="shared" si="6"/>
        <v>114920</v>
      </c>
      <c r="I84" s="45">
        <f t="shared" si="7"/>
        <v>0</v>
      </c>
      <c r="J84" s="45">
        <v>0</v>
      </c>
      <c r="K84" s="47">
        <f>+H84</f>
        <v>114920</v>
      </c>
      <c r="L84" s="9" t="s">
        <v>768</v>
      </c>
    </row>
    <row r="85" spans="1:11" ht="11.25" customHeight="1">
      <c r="A85" s="19">
        <v>79</v>
      </c>
      <c r="B85" s="38" t="s">
        <v>166</v>
      </c>
      <c r="C85" s="39" t="s">
        <v>167</v>
      </c>
      <c r="D85" s="40">
        <f>SUM(D86:D92)</f>
        <v>-6087666</v>
      </c>
      <c r="E85" s="40">
        <f>SUM(E86:E92)</f>
        <v>21584</v>
      </c>
      <c r="F85" s="40">
        <f>SUM(F86:F92)</f>
        <v>372193</v>
      </c>
      <c r="G85" s="40">
        <f>SUM(G86:G92)</f>
        <v>-6438275</v>
      </c>
      <c r="H85" s="41">
        <f t="shared" si="6"/>
        <v>-6438275</v>
      </c>
      <c r="I85" s="40">
        <f t="shared" si="7"/>
        <v>0</v>
      </c>
      <c r="J85" s="40">
        <f>SUM(J86:J92)</f>
        <v>0</v>
      </c>
      <c r="K85" s="42">
        <f>SUM(K86:K92)</f>
        <v>-6438275</v>
      </c>
    </row>
    <row r="86" spans="1:12" s="9" customFormat="1" ht="11.25" customHeight="1">
      <c r="A86" s="19">
        <v>80</v>
      </c>
      <c r="B86" s="43" t="s">
        <v>168</v>
      </c>
      <c r="C86" s="48" t="s">
        <v>104</v>
      </c>
      <c r="D86" s="45">
        <v>-931721</v>
      </c>
      <c r="E86" s="45">
        <v>0</v>
      </c>
      <c r="F86" s="45">
        <v>54542</v>
      </c>
      <c r="G86" s="45">
        <v>-986263</v>
      </c>
      <c r="H86" s="46">
        <f t="shared" si="6"/>
        <v>-986263</v>
      </c>
      <c r="I86" s="45">
        <f t="shared" si="7"/>
        <v>0</v>
      </c>
      <c r="J86" s="45">
        <v>0</v>
      </c>
      <c r="K86" s="47">
        <f aca="true" t="shared" si="8" ref="K86:K92">+H86</f>
        <v>-986263</v>
      </c>
      <c r="L86" s="9" t="s">
        <v>768</v>
      </c>
    </row>
    <row r="87" spans="1:12" s="9" customFormat="1" ht="11.25" customHeight="1">
      <c r="A87" s="19">
        <v>81</v>
      </c>
      <c r="B87" s="43" t="s">
        <v>169</v>
      </c>
      <c r="C87" s="48" t="s">
        <v>110</v>
      </c>
      <c r="D87" s="45">
        <v>-39729</v>
      </c>
      <c r="E87" s="45">
        <v>0</v>
      </c>
      <c r="F87" s="45">
        <v>114</v>
      </c>
      <c r="G87" s="45">
        <v>-39843</v>
      </c>
      <c r="H87" s="46">
        <f t="shared" si="6"/>
        <v>-39843</v>
      </c>
      <c r="I87" s="45">
        <f t="shared" si="7"/>
        <v>0</v>
      </c>
      <c r="J87" s="45">
        <v>0</v>
      </c>
      <c r="K87" s="47">
        <f t="shared" si="8"/>
        <v>-39843</v>
      </c>
      <c r="L87" s="9" t="s">
        <v>768</v>
      </c>
    </row>
    <row r="88" spans="1:12" s="9" customFormat="1" ht="11.25" customHeight="1">
      <c r="A88" s="19">
        <v>82</v>
      </c>
      <c r="B88" s="43" t="s">
        <v>170</v>
      </c>
      <c r="C88" s="48" t="s">
        <v>112</v>
      </c>
      <c r="D88" s="45">
        <v>-1113</v>
      </c>
      <c r="E88" s="45">
        <v>0</v>
      </c>
      <c r="F88" s="45">
        <v>0</v>
      </c>
      <c r="G88" s="45">
        <v>-1113</v>
      </c>
      <c r="H88" s="46">
        <f t="shared" si="6"/>
        <v>-1113</v>
      </c>
      <c r="I88" s="45">
        <f t="shared" si="7"/>
        <v>0</v>
      </c>
      <c r="J88" s="45">
        <v>0</v>
      </c>
      <c r="K88" s="47">
        <f t="shared" si="8"/>
        <v>-1113</v>
      </c>
      <c r="L88" s="9" t="s">
        <v>768</v>
      </c>
    </row>
    <row r="89" spans="1:12" s="9" customFormat="1" ht="11.25" customHeight="1">
      <c r="A89" s="19">
        <v>83</v>
      </c>
      <c r="B89" s="43" t="s">
        <v>171</v>
      </c>
      <c r="C89" s="48" t="s">
        <v>172</v>
      </c>
      <c r="D89" s="45">
        <v>-1652929</v>
      </c>
      <c r="E89" s="45">
        <v>0</v>
      </c>
      <c r="F89" s="45">
        <v>81859</v>
      </c>
      <c r="G89" s="45">
        <v>-1734788</v>
      </c>
      <c r="H89" s="46">
        <f t="shared" si="6"/>
        <v>-1734788</v>
      </c>
      <c r="I89" s="45">
        <f t="shared" si="7"/>
        <v>0</v>
      </c>
      <c r="J89" s="45">
        <v>0</v>
      </c>
      <c r="K89" s="47">
        <f t="shared" si="8"/>
        <v>-1734788</v>
      </c>
      <c r="L89" s="9" t="s">
        <v>768</v>
      </c>
    </row>
    <row r="90" spans="1:12" s="9" customFormat="1" ht="11.25" customHeight="1">
      <c r="A90" s="19">
        <v>84</v>
      </c>
      <c r="B90" s="43" t="s">
        <v>173</v>
      </c>
      <c r="C90" s="48" t="s">
        <v>116</v>
      </c>
      <c r="D90" s="45">
        <v>-3176302</v>
      </c>
      <c r="E90" s="45">
        <v>21584</v>
      </c>
      <c r="F90" s="45">
        <v>210217</v>
      </c>
      <c r="G90" s="45">
        <v>-3364935</v>
      </c>
      <c r="H90" s="46">
        <f t="shared" si="6"/>
        <v>-3364935</v>
      </c>
      <c r="I90" s="45">
        <f t="shared" si="7"/>
        <v>0</v>
      </c>
      <c r="J90" s="45">
        <v>0</v>
      </c>
      <c r="K90" s="47">
        <f t="shared" si="8"/>
        <v>-3364935</v>
      </c>
      <c r="L90" s="9" t="s">
        <v>768</v>
      </c>
    </row>
    <row r="91" spans="1:12" s="9" customFormat="1" ht="11.25" customHeight="1">
      <c r="A91" s="19">
        <v>85</v>
      </c>
      <c r="B91" s="43" t="s">
        <v>174</v>
      </c>
      <c r="C91" s="48" t="s">
        <v>118</v>
      </c>
      <c r="D91" s="45">
        <v>-268716</v>
      </c>
      <c r="E91" s="45">
        <v>0</v>
      </c>
      <c r="F91" s="45">
        <v>22666</v>
      </c>
      <c r="G91" s="45">
        <v>-291382</v>
      </c>
      <c r="H91" s="46">
        <f t="shared" si="6"/>
        <v>-291382</v>
      </c>
      <c r="I91" s="45">
        <f t="shared" si="7"/>
        <v>0</v>
      </c>
      <c r="J91" s="45">
        <v>0</v>
      </c>
      <c r="K91" s="47">
        <f t="shared" si="8"/>
        <v>-291382</v>
      </c>
      <c r="L91" s="9" t="s">
        <v>768</v>
      </c>
    </row>
    <row r="92" spans="1:12" s="9" customFormat="1" ht="11.25" customHeight="1">
      <c r="A92" s="19">
        <v>86</v>
      </c>
      <c r="B92" s="43" t="s">
        <v>175</v>
      </c>
      <c r="C92" s="48" t="s">
        <v>176</v>
      </c>
      <c r="D92" s="45">
        <v>-17156</v>
      </c>
      <c r="E92" s="45">
        <v>0</v>
      </c>
      <c r="F92" s="45">
        <v>2795</v>
      </c>
      <c r="G92" s="45">
        <v>-19951</v>
      </c>
      <c r="H92" s="46">
        <f t="shared" si="6"/>
        <v>-19951</v>
      </c>
      <c r="I92" s="45">
        <f t="shared" si="7"/>
        <v>0</v>
      </c>
      <c r="J92" s="45">
        <v>0</v>
      </c>
      <c r="K92" s="47">
        <f t="shared" si="8"/>
        <v>-19951</v>
      </c>
      <c r="L92" s="9" t="s">
        <v>768</v>
      </c>
    </row>
    <row r="93" spans="1:11" ht="11.25" customHeight="1">
      <c r="A93" s="19">
        <v>87</v>
      </c>
      <c r="B93" s="38" t="s">
        <v>177</v>
      </c>
      <c r="C93" s="39" t="s">
        <v>178</v>
      </c>
      <c r="D93" s="40">
        <f>+D94</f>
        <v>-145340</v>
      </c>
      <c r="E93" s="40">
        <f>+E94</f>
        <v>0</v>
      </c>
      <c r="F93" s="40">
        <f>+F94</f>
        <v>0</v>
      </c>
      <c r="G93" s="40">
        <f>+G94</f>
        <v>-145340</v>
      </c>
      <c r="H93" s="41">
        <f t="shared" si="6"/>
        <v>-145340</v>
      </c>
      <c r="I93" s="40">
        <f t="shared" si="7"/>
        <v>0</v>
      </c>
      <c r="J93" s="40">
        <f>+J94</f>
        <v>0</v>
      </c>
      <c r="K93" s="42">
        <f>+K94</f>
        <v>-145340</v>
      </c>
    </row>
    <row r="94" spans="1:12" s="9" customFormat="1" ht="11.25" customHeight="1">
      <c r="A94" s="19">
        <v>88</v>
      </c>
      <c r="B94" s="43" t="s">
        <v>179</v>
      </c>
      <c r="C94" s="48" t="s">
        <v>180</v>
      </c>
      <c r="D94" s="45">
        <v>-145340</v>
      </c>
      <c r="E94" s="45">
        <v>0</v>
      </c>
      <c r="F94" s="45">
        <v>0</v>
      </c>
      <c r="G94" s="45">
        <v>-145340</v>
      </c>
      <c r="H94" s="46">
        <f t="shared" si="6"/>
        <v>-145340</v>
      </c>
      <c r="I94" s="45">
        <f t="shared" si="7"/>
        <v>0</v>
      </c>
      <c r="J94" s="45">
        <v>0</v>
      </c>
      <c r="K94" s="47">
        <f>+H94</f>
        <v>-145340</v>
      </c>
      <c r="L94" s="9" t="s">
        <v>768</v>
      </c>
    </row>
    <row r="95" spans="1:11" ht="11.25" customHeight="1">
      <c r="A95" s="19">
        <v>89</v>
      </c>
      <c r="B95" s="33" t="s">
        <v>181</v>
      </c>
      <c r="C95" s="34" t="s">
        <v>182</v>
      </c>
      <c r="D95" s="35">
        <f>+D96+D98+D102+D105+D109+D112+D114+D117+D120</f>
        <v>79198774</v>
      </c>
      <c r="E95" s="35">
        <f>+E96+E98+E102+E105+E109+E112+E114+E117+E120</f>
        <v>28722</v>
      </c>
      <c r="F95" s="35">
        <f>+F96+F98+F102+F105+F109+F112+F114+F117+F120</f>
        <v>772047</v>
      </c>
      <c r="G95" s="35">
        <f>+G96+G98+G102+G105+G109+G112+G114+G117+G120</f>
        <v>78455449</v>
      </c>
      <c r="H95" s="36">
        <f t="shared" si="6"/>
        <v>78455449</v>
      </c>
      <c r="I95" s="35">
        <f t="shared" si="7"/>
        <v>0</v>
      </c>
      <c r="J95" s="35">
        <f>+J96+J98+J102+J105+J109+J112+J114+J117+J120</f>
        <v>0</v>
      </c>
      <c r="K95" s="37">
        <f>+K96+K98+K102+K105+K109+K112+K114+K117+K120</f>
        <v>78455449</v>
      </c>
    </row>
    <row r="96" spans="1:11" ht="11.25" customHeight="1">
      <c r="A96" s="19">
        <v>90</v>
      </c>
      <c r="B96" s="38" t="s">
        <v>183</v>
      </c>
      <c r="C96" s="39" t="s">
        <v>184</v>
      </c>
      <c r="D96" s="40">
        <f>+D97</f>
        <v>0</v>
      </c>
      <c r="E96" s="40">
        <f>+E97</f>
        <v>0</v>
      </c>
      <c r="F96" s="40">
        <f>+F97</f>
        <v>0</v>
      </c>
      <c r="G96" s="40">
        <f>+G97</f>
        <v>0</v>
      </c>
      <c r="H96" s="41">
        <f t="shared" si="6"/>
        <v>0</v>
      </c>
      <c r="I96" s="40">
        <f t="shared" si="7"/>
        <v>0</v>
      </c>
      <c r="J96" s="40">
        <f>+J97</f>
        <v>0</v>
      </c>
      <c r="K96" s="42">
        <f>+K97</f>
        <v>0</v>
      </c>
    </row>
    <row r="97" spans="1:12" s="9" customFormat="1" ht="11.25" customHeight="1">
      <c r="A97" s="19">
        <v>91</v>
      </c>
      <c r="B97" s="43" t="s">
        <v>185</v>
      </c>
      <c r="C97" s="48" t="s">
        <v>186</v>
      </c>
      <c r="D97" s="45">
        <v>0</v>
      </c>
      <c r="E97" s="45">
        <v>0</v>
      </c>
      <c r="F97" s="45">
        <v>0</v>
      </c>
      <c r="G97" s="45">
        <v>0</v>
      </c>
      <c r="H97" s="46">
        <f t="shared" si="6"/>
        <v>0</v>
      </c>
      <c r="I97" s="45">
        <f t="shared" si="7"/>
        <v>0</v>
      </c>
      <c r="J97" s="45">
        <v>0</v>
      </c>
      <c r="K97" s="47">
        <f>+H97</f>
        <v>0</v>
      </c>
      <c r="L97" s="9" t="s">
        <v>768</v>
      </c>
    </row>
    <row r="98" spans="1:11" ht="11.25" customHeight="1">
      <c r="A98" s="19">
        <v>92</v>
      </c>
      <c r="B98" s="38" t="s">
        <v>187</v>
      </c>
      <c r="C98" s="39" t="s">
        <v>188</v>
      </c>
      <c r="D98" s="40">
        <f>SUM(D99:D101)</f>
        <v>18330231</v>
      </c>
      <c r="E98" s="40">
        <f>SUM(E99:E101)</f>
        <v>28647</v>
      </c>
      <c r="F98" s="40">
        <f>SUM(F99:F101)</f>
        <v>94863</v>
      </c>
      <c r="G98" s="40">
        <f>SUM(G99:G101)</f>
        <v>18264015</v>
      </c>
      <c r="H98" s="41">
        <f t="shared" si="6"/>
        <v>18264015</v>
      </c>
      <c r="I98" s="40">
        <f t="shared" si="7"/>
        <v>0</v>
      </c>
      <c r="J98" s="40">
        <f>SUM(J99:J101)</f>
        <v>0</v>
      </c>
      <c r="K98" s="42">
        <f>SUM(K99:K101)</f>
        <v>18264015</v>
      </c>
    </row>
    <row r="99" spans="1:12" s="9" customFormat="1" ht="11.25" customHeight="1">
      <c r="A99" s="19">
        <v>93</v>
      </c>
      <c r="B99" s="43" t="s">
        <v>189</v>
      </c>
      <c r="C99" s="48" t="s">
        <v>190</v>
      </c>
      <c r="D99" s="45">
        <v>122494</v>
      </c>
      <c r="E99" s="45">
        <v>28647</v>
      </c>
      <c r="F99" s="45">
        <v>94833</v>
      </c>
      <c r="G99" s="45">
        <v>56308</v>
      </c>
      <c r="H99" s="46">
        <f t="shared" si="6"/>
        <v>56308</v>
      </c>
      <c r="I99" s="45">
        <f t="shared" si="7"/>
        <v>0</v>
      </c>
      <c r="J99" s="45">
        <v>0</v>
      </c>
      <c r="K99" s="47">
        <f>+H99</f>
        <v>56308</v>
      </c>
      <c r="L99" s="9" t="s">
        <v>768</v>
      </c>
    </row>
    <row r="100" spans="1:12" s="9" customFormat="1" ht="11.25" customHeight="1">
      <c r="A100" s="19">
        <v>94</v>
      </c>
      <c r="B100" s="43" t="s">
        <v>191</v>
      </c>
      <c r="C100" s="48" t="s">
        <v>38</v>
      </c>
      <c r="D100" s="45">
        <v>18207707</v>
      </c>
      <c r="E100" s="45">
        <v>0</v>
      </c>
      <c r="F100" s="45">
        <v>0</v>
      </c>
      <c r="G100" s="45">
        <v>18207707</v>
      </c>
      <c r="H100" s="46">
        <f t="shared" si="6"/>
        <v>18207707</v>
      </c>
      <c r="I100" s="45">
        <f t="shared" si="7"/>
        <v>0</v>
      </c>
      <c r="J100" s="45">
        <v>0</v>
      </c>
      <c r="K100" s="47">
        <f>+H100</f>
        <v>18207707</v>
      </c>
      <c r="L100" s="9" t="s">
        <v>768</v>
      </c>
    </row>
    <row r="101" spans="1:12" s="9" customFormat="1" ht="11.25" customHeight="1">
      <c r="A101" s="19">
        <v>95</v>
      </c>
      <c r="B101" s="43" t="s">
        <v>192</v>
      </c>
      <c r="C101" s="48" t="s">
        <v>193</v>
      </c>
      <c r="D101" s="45">
        <v>30</v>
      </c>
      <c r="E101" s="45">
        <v>0</v>
      </c>
      <c r="F101" s="45">
        <v>30</v>
      </c>
      <c r="G101" s="45">
        <v>0</v>
      </c>
      <c r="H101" s="46">
        <f t="shared" si="6"/>
        <v>0</v>
      </c>
      <c r="I101" s="45">
        <f t="shared" si="7"/>
        <v>0</v>
      </c>
      <c r="J101" s="45">
        <v>0</v>
      </c>
      <c r="K101" s="47">
        <f>+H101</f>
        <v>0</v>
      </c>
      <c r="L101" s="9" t="s">
        <v>768</v>
      </c>
    </row>
    <row r="102" spans="1:11" ht="11.25" customHeight="1">
      <c r="A102" s="19">
        <v>96</v>
      </c>
      <c r="B102" s="38" t="s">
        <v>194</v>
      </c>
      <c r="C102" s="39" t="s">
        <v>195</v>
      </c>
      <c r="D102" s="40">
        <f>+D103+D104</f>
        <v>370538</v>
      </c>
      <c r="E102" s="40">
        <f>+E103+E104</f>
        <v>75</v>
      </c>
      <c r="F102" s="40">
        <f>+F103+F104</f>
        <v>58836</v>
      </c>
      <c r="G102" s="40">
        <f>+G103+G104</f>
        <v>311777</v>
      </c>
      <c r="H102" s="41">
        <f t="shared" si="6"/>
        <v>311777</v>
      </c>
      <c r="I102" s="40">
        <f t="shared" si="7"/>
        <v>0</v>
      </c>
      <c r="J102" s="40">
        <f>+J103+J104</f>
        <v>0</v>
      </c>
      <c r="K102" s="42">
        <f>+K103+K104</f>
        <v>311777</v>
      </c>
    </row>
    <row r="103" spans="1:12" s="9" customFormat="1" ht="11.25" customHeight="1">
      <c r="A103" s="19">
        <v>97</v>
      </c>
      <c r="B103" s="43" t="s">
        <v>196</v>
      </c>
      <c r="C103" s="48" t="s">
        <v>197</v>
      </c>
      <c r="D103" s="45">
        <v>370530</v>
      </c>
      <c r="E103" s="45">
        <v>75</v>
      </c>
      <c r="F103" s="45">
        <v>58836</v>
      </c>
      <c r="G103" s="45">
        <v>311769</v>
      </c>
      <c r="H103" s="46">
        <f aca="true" t="shared" si="9" ref="H103:H124">+D103+E103-F103</f>
        <v>311769</v>
      </c>
      <c r="I103" s="45">
        <f t="shared" si="7"/>
        <v>0</v>
      </c>
      <c r="J103" s="45">
        <v>0</v>
      </c>
      <c r="K103" s="47">
        <f>+H103</f>
        <v>311769</v>
      </c>
      <c r="L103" s="9" t="s">
        <v>768</v>
      </c>
    </row>
    <row r="104" spans="1:12" s="9" customFormat="1" ht="11.25" customHeight="1">
      <c r="A104" s="19">
        <v>98</v>
      </c>
      <c r="B104" s="43" t="s">
        <v>198</v>
      </c>
      <c r="C104" s="48" t="s">
        <v>199</v>
      </c>
      <c r="D104" s="45">
        <v>8</v>
      </c>
      <c r="E104" s="45">
        <v>0</v>
      </c>
      <c r="F104" s="45">
        <v>0</v>
      </c>
      <c r="G104" s="45">
        <v>8</v>
      </c>
      <c r="H104" s="46">
        <f t="shared" si="9"/>
        <v>8</v>
      </c>
      <c r="I104" s="45">
        <f t="shared" si="7"/>
        <v>0</v>
      </c>
      <c r="J104" s="45">
        <v>0</v>
      </c>
      <c r="K104" s="47">
        <f>+H104</f>
        <v>8</v>
      </c>
      <c r="L104" s="9" t="s">
        <v>768</v>
      </c>
    </row>
    <row r="105" spans="1:11" ht="11.25" customHeight="1">
      <c r="A105" s="19">
        <v>99</v>
      </c>
      <c r="B105" s="38" t="s">
        <v>200</v>
      </c>
      <c r="C105" s="39" t="s">
        <v>201</v>
      </c>
      <c r="D105" s="40">
        <f>SUM(D106:D108)</f>
        <v>7841600</v>
      </c>
      <c r="E105" s="40">
        <f>SUM(E106:E108)</f>
        <v>0</v>
      </c>
      <c r="F105" s="40">
        <f>SUM(F106:F108)</f>
        <v>0</v>
      </c>
      <c r="G105" s="40">
        <f>SUM(G106:G108)</f>
        <v>7841600</v>
      </c>
      <c r="H105" s="41">
        <f t="shared" si="9"/>
        <v>7841600</v>
      </c>
      <c r="I105" s="40">
        <f t="shared" si="7"/>
        <v>0</v>
      </c>
      <c r="J105" s="40">
        <f>SUM(J106:J108)</f>
        <v>0</v>
      </c>
      <c r="K105" s="42">
        <f>SUM(K106:K108)</f>
        <v>7841600</v>
      </c>
    </row>
    <row r="106" spans="1:12" s="9" customFormat="1" ht="11.25" customHeight="1">
      <c r="A106" s="19">
        <v>100</v>
      </c>
      <c r="B106" s="43" t="s">
        <v>202</v>
      </c>
      <c r="C106" s="48" t="s">
        <v>203</v>
      </c>
      <c r="D106" s="45">
        <v>7831594</v>
      </c>
      <c r="E106" s="45">
        <v>0</v>
      </c>
      <c r="F106" s="45">
        <v>0</v>
      </c>
      <c r="G106" s="45">
        <v>7831594</v>
      </c>
      <c r="H106" s="46">
        <f t="shared" si="9"/>
        <v>7831594</v>
      </c>
      <c r="I106" s="45">
        <f t="shared" si="7"/>
        <v>0</v>
      </c>
      <c r="J106" s="45">
        <v>0</v>
      </c>
      <c r="K106" s="47">
        <f>+H106</f>
        <v>7831594</v>
      </c>
      <c r="L106" s="9" t="s">
        <v>768</v>
      </c>
    </row>
    <row r="107" spans="1:12" s="9" customFormat="1" ht="11.25" customHeight="1">
      <c r="A107" s="19">
        <v>101</v>
      </c>
      <c r="B107" s="43" t="s">
        <v>204</v>
      </c>
      <c r="C107" s="48" t="s">
        <v>205</v>
      </c>
      <c r="D107" s="45">
        <v>10006</v>
      </c>
      <c r="E107" s="45">
        <v>0</v>
      </c>
      <c r="F107" s="45">
        <v>0</v>
      </c>
      <c r="G107" s="45">
        <v>10006</v>
      </c>
      <c r="H107" s="46">
        <f t="shared" si="9"/>
        <v>10006</v>
      </c>
      <c r="I107" s="45">
        <f t="shared" si="7"/>
        <v>0</v>
      </c>
      <c r="J107" s="45">
        <v>0</v>
      </c>
      <c r="K107" s="47">
        <f>+H107</f>
        <v>10006</v>
      </c>
      <c r="L107" s="9" t="s">
        <v>768</v>
      </c>
    </row>
    <row r="108" spans="1:12" s="9" customFormat="1" ht="11.25" customHeight="1">
      <c r="A108" s="19">
        <v>102</v>
      </c>
      <c r="B108" s="43" t="s">
        <v>206</v>
      </c>
      <c r="C108" s="48" t="s">
        <v>207</v>
      </c>
      <c r="D108" s="45">
        <v>0</v>
      </c>
      <c r="E108" s="45">
        <v>0</v>
      </c>
      <c r="F108" s="45">
        <v>0</v>
      </c>
      <c r="G108" s="45">
        <v>0</v>
      </c>
      <c r="H108" s="46">
        <f t="shared" si="9"/>
        <v>0</v>
      </c>
      <c r="I108" s="45">
        <f t="shared" si="7"/>
        <v>0</v>
      </c>
      <c r="J108" s="45">
        <v>0</v>
      </c>
      <c r="K108" s="47">
        <f>+H108</f>
        <v>0</v>
      </c>
      <c r="L108" s="9" t="s">
        <v>768</v>
      </c>
    </row>
    <row r="109" spans="1:11" ht="22.5" customHeight="1">
      <c r="A109" s="19">
        <v>103</v>
      </c>
      <c r="B109" s="38" t="s">
        <v>208</v>
      </c>
      <c r="C109" s="39" t="s">
        <v>209</v>
      </c>
      <c r="D109" s="40">
        <f>SUM(D110:D111)</f>
        <v>-10006</v>
      </c>
      <c r="E109" s="40">
        <f>SUM(E110:E111)</f>
        <v>0</v>
      </c>
      <c r="F109" s="40">
        <f>SUM(F110:F111)</f>
        <v>0</v>
      </c>
      <c r="G109" s="40">
        <f>SUM(G110:G111)</f>
        <v>-10006</v>
      </c>
      <c r="H109" s="41">
        <f t="shared" si="9"/>
        <v>-10006</v>
      </c>
      <c r="I109" s="40">
        <f t="shared" si="7"/>
        <v>0</v>
      </c>
      <c r="J109" s="40">
        <f>SUM(J110:J111)</f>
        <v>0</v>
      </c>
      <c r="K109" s="42">
        <f>SUM(K110:K111)</f>
        <v>-10006</v>
      </c>
    </row>
    <row r="110" spans="1:12" s="9" customFormat="1" ht="11.25" customHeight="1">
      <c r="A110" s="19">
        <v>104</v>
      </c>
      <c r="B110" s="43" t="s">
        <v>210</v>
      </c>
      <c r="C110" s="48" t="s">
        <v>205</v>
      </c>
      <c r="D110" s="45">
        <v>-10006</v>
      </c>
      <c r="E110" s="45">
        <v>0</v>
      </c>
      <c r="F110" s="45">
        <v>0</v>
      </c>
      <c r="G110" s="45">
        <v>-10006</v>
      </c>
      <c r="H110" s="46">
        <f t="shared" si="9"/>
        <v>-10006</v>
      </c>
      <c r="I110" s="45">
        <f t="shared" si="7"/>
        <v>0</v>
      </c>
      <c r="J110" s="45">
        <v>0</v>
      </c>
      <c r="K110" s="47">
        <f>+H110</f>
        <v>-10006</v>
      </c>
      <c r="L110" s="9" t="s">
        <v>768</v>
      </c>
    </row>
    <row r="111" spans="1:12" s="9" customFormat="1" ht="11.25" customHeight="1">
      <c r="A111" s="19">
        <v>105</v>
      </c>
      <c r="B111" s="43" t="s">
        <v>211</v>
      </c>
      <c r="C111" s="48" t="s">
        <v>207</v>
      </c>
      <c r="D111" s="45">
        <v>0</v>
      </c>
      <c r="E111" s="45">
        <v>0</v>
      </c>
      <c r="F111" s="45">
        <v>0</v>
      </c>
      <c r="G111" s="45">
        <v>0</v>
      </c>
      <c r="H111" s="46">
        <f t="shared" si="9"/>
        <v>0</v>
      </c>
      <c r="I111" s="45">
        <f t="shared" si="7"/>
        <v>0</v>
      </c>
      <c r="J111" s="45">
        <v>0</v>
      </c>
      <c r="K111" s="47">
        <f>+H111</f>
        <v>0</v>
      </c>
      <c r="L111" s="9" t="s">
        <v>768</v>
      </c>
    </row>
    <row r="112" spans="1:11" ht="11.25" customHeight="1">
      <c r="A112" s="19">
        <v>106</v>
      </c>
      <c r="B112" s="38" t="s">
        <v>212</v>
      </c>
      <c r="C112" s="39" t="s">
        <v>769</v>
      </c>
      <c r="D112" s="40">
        <f>D113</f>
        <v>310920</v>
      </c>
      <c r="E112" s="40">
        <f>E113</f>
        <v>0</v>
      </c>
      <c r="F112" s="40">
        <f>F113</f>
        <v>310920</v>
      </c>
      <c r="G112" s="40">
        <f>G113</f>
        <v>0</v>
      </c>
      <c r="H112" s="41">
        <f t="shared" si="9"/>
        <v>0</v>
      </c>
      <c r="I112" s="40">
        <f t="shared" si="7"/>
        <v>0</v>
      </c>
      <c r="J112" s="40">
        <f>J113</f>
        <v>0</v>
      </c>
      <c r="K112" s="42">
        <f>K113</f>
        <v>0</v>
      </c>
    </row>
    <row r="113" spans="1:12" s="9" customFormat="1" ht="11.25" customHeight="1">
      <c r="A113" s="19">
        <v>107</v>
      </c>
      <c r="B113" s="43" t="s">
        <v>214</v>
      </c>
      <c r="C113" s="48" t="s">
        <v>215</v>
      </c>
      <c r="D113" s="45">
        <v>310920</v>
      </c>
      <c r="E113" s="45">
        <v>0</v>
      </c>
      <c r="F113" s="45">
        <v>310920</v>
      </c>
      <c r="G113" s="45">
        <v>0</v>
      </c>
      <c r="H113" s="46">
        <f t="shared" si="9"/>
        <v>0</v>
      </c>
      <c r="I113" s="45">
        <f t="shared" si="7"/>
        <v>0</v>
      </c>
      <c r="J113" s="45">
        <v>0</v>
      </c>
      <c r="K113" s="47">
        <f>+H113</f>
        <v>0</v>
      </c>
      <c r="L113" s="9" t="s">
        <v>768</v>
      </c>
    </row>
    <row r="114" spans="1:11" ht="11.25" customHeight="1">
      <c r="A114" s="19">
        <v>108</v>
      </c>
      <c r="B114" s="38" t="s">
        <v>216</v>
      </c>
      <c r="C114" s="39" t="s">
        <v>217</v>
      </c>
      <c r="D114" s="40">
        <f>SUM(D115:D116)</f>
        <v>13481647</v>
      </c>
      <c r="E114" s="40">
        <f>SUM(E115:E116)</f>
        <v>0</v>
      </c>
      <c r="F114" s="40">
        <f>SUM(F115:F116)</f>
        <v>0</v>
      </c>
      <c r="G114" s="40">
        <f>SUM(G115:G116)</f>
        <v>13481647</v>
      </c>
      <c r="H114" s="41">
        <f t="shared" si="9"/>
        <v>13481647</v>
      </c>
      <c r="I114" s="40">
        <f t="shared" si="7"/>
        <v>0</v>
      </c>
      <c r="J114" s="40">
        <f>SUM(J115:J116)</f>
        <v>0</v>
      </c>
      <c r="K114" s="42">
        <f>SUM(K115:K116)</f>
        <v>13481647</v>
      </c>
    </row>
    <row r="115" spans="1:12" s="9" customFormat="1" ht="11.25" customHeight="1">
      <c r="A115" s="19">
        <v>109</v>
      </c>
      <c r="B115" s="43" t="s">
        <v>218</v>
      </c>
      <c r="C115" s="48" t="s">
        <v>219</v>
      </c>
      <c r="D115" s="45">
        <v>12534192</v>
      </c>
      <c r="E115" s="45">
        <v>0</v>
      </c>
      <c r="F115" s="45">
        <v>0</v>
      </c>
      <c r="G115" s="45">
        <v>12534192</v>
      </c>
      <c r="H115" s="46">
        <f t="shared" si="9"/>
        <v>12534192</v>
      </c>
      <c r="I115" s="45">
        <f t="shared" si="7"/>
        <v>0</v>
      </c>
      <c r="J115" s="45">
        <v>0</v>
      </c>
      <c r="K115" s="47">
        <f>+H115</f>
        <v>12534192</v>
      </c>
      <c r="L115" s="9" t="s">
        <v>768</v>
      </c>
    </row>
    <row r="116" spans="1:12" s="9" customFormat="1" ht="11.25" customHeight="1">
      <c r="A116" s="19">
        <v>110</v>
      </c>
      <c r="B116" s="43" t="s">
        <v>220</v>
      </c>
      <c r="C116" s="48" t="s">
        <v>221</v>
      </c>
      <c r="D116" s="45">
        <v>947455</v>
      </c>
      <c r="E116" s="45">
        <v>0</v>
      </c>
      <c r="F116" s="45">
        <v>0</v>
      </c>
      <c r="G116" s="45">
        <v>947455</v>
      </c>
      <c r="H116" s="46">
        <f t="shared" si="9"/>
        <v>947455</v>
      </c>
      <c r="I116" s="45">
        <f t="shared" si="7"/>
        <v>0</v>
      </c>
      <c r="J116" s="45">
        <v>0</v>
      </c>
      <c r="K116" s="47">
        <f>+H116</f>
        <v>947455</v>
      </c>
      <c r="L116" s="9" t="s">
        <v>768</v>
      </c>
    </row>
    <row r="117" spans="1:11" ht="11.25" customHeight="1">
      <c r="A117" s="19">
        <v>111</v>
      </c>
      <c r="B117" s="38" t="s">
        <v>222</v>
      </c>
      <c r="C117" s="39" t="s">
        <v>223</v>
      </c>
      <c r="D117" s="40">
        <f>SUM(D118:D119)</f>
        <v>-11802609</v>
      </c>
      <c r="E117" s="40">
        <f>SUM(E118:E119)</f>
        <v>0</v>
      </c>
      <c r="F117" s="40">
        <f>SUM(F118:F119)</f>
        <v>307428</v>
      </c>
      <c r="G117" s="40">
        <f>SUM(G118:G119)</f>
        <v>-12110037</v>
      </c>
      <c r="H117" s="41">
        <f t="shared" si="9"/>
        <v>-12110037</v>
      </c>
      <c r="I117" s="40">
        <f t="shared" si="7"/>
        <v>0</v>
      </c>
      <c r="J117" s="40">
        <f>SUM(J118:J119)</f>
        <v>0</v>
      </c>
      <c r="K117" s="42">
        <f>SUM(K118:K119)</f>
        <v>-12110037</v>
      </c>
    </row>
    <row r="118" spans="1:12" s="9" customFormat="1" ht="11.25" customHeight="1">
      <c r="A118" s="19">
        <v>112</v>
      </c>
      <c r="B118" s="43" t="s">
        <v>224</v>
      </c>
      <c r="C118" s="48" t="s">
        <v>219</v>
      </c>
      <c r="D118" s="45">
        <v>-10911654</v>
      </c>
      <c r="E118" s="45">
        <v>0</v>
      </c>
      <c r="F118" s="45">
        <v>300992</v>
      </c>
      <c r="G118" s="45">
        <v>-11212646</v>
      </c>
      <c r="H118" s="46">
        <f t="shared" si="9"/>
        <v>-11212646</v>
      </c>
      <c r="I118" s="45">
        <f t="shared" si="7"/>
        <v>0</v>
      </c>
      <c r="J118" s="45">
        <v>0</v>
      </c>
      <c r="K118" s="47">
        <f>+H118</f>
        <v>-11212646</v>
      </c>
      <c r="L118" s="9" t="s">
        <v>768</v>
      </c>
    </row>
    <row r="119" spans="1:12" s="9" customFormat="1" ht="11.25" customHeight="1">
      <c r="A119" s="19">
        <v>113</v>
      </c>
      <c r="B119" s="43" t="s">
        <v>225</v>
      </c>
      <c r="C119" s="48" t="s">
        <v>221</v>
      </c>
      <c r="D119" s="45">
        <v>-890955</v>
      </c>
      <c r="E119" s="45">
        <v>0</v>
      </c>
      <c r="F119" s="45">
        <v>6436</v>
      </c>
      <c r="G119" s="45">
        <v>-897391</v>
      </c>
      <c r="H119" s="46">
        <f t="shared" si="9"/>
        <v>-897391</v>
      </c>
      <c r="I119" s="45">
        <f t="shared" si="7"/>
        <v>0</v>
      </c>
      <c r="J119" s="45">
        <v>0</v>
      </c>
      <c r="K119" s="47">
        <f>+H119</f>
        <v>-897391</v>
      </c>
      <c r="L119" s="9" t="s">
        <v>768</v>
      </c>
    </row>
    <row r="120" spans="1:11" ht="11.25" customHeight="1">
      <c r="A120" s="19">
        <v>114</v>
      </c>
      <c r="B120" s="38" t="s">
        <v>226</v>
      </c>
      <c r="C120" s="39" t="s">
        <v>227</v>
      </c>
      <c r="D120" s="40">
        <f>SUM(D121:D124)</f>
        <v>50676453</v>
      </c>
      <c r="E120" s="40">
        <f>SUM(E121:E124)</f>
        <v>0</v>
      </c>
      <c r="F120" s="40">
        <f>SUM(F121:F124)</f>
        <v>0</v>
      </c>
      <c r="G120" s="40">
        <f>SUM(G121:G124)</f>
        <v>50676453</v>
      </c>
      <c r="H120" s="41">
        <f t="shared" si="9"/>
        <v>50676453</v>
      </c>
      <c r="I120" s="40">
        <f t="shared" si="7"/>
        <v>0</v>
      </c>
      <c r="J120" s="40">
        <f>SUM(J121:J124)</f>
        <v>0</v>
      </c>
      <c r="K120" s="42">
        <f>SUM(K121:K124)</f>
        <v>50676453</v>
      </c>
    </row>
    <row r="121" spans="1:12" s="9" customFormat="1" ht="11.25" customHeight="1">
      <c r="A121" s="19">
        <v>115</v>
      </c>
      <c r="B121" s="43" t="s">
        <v>228</v>
      </c>
      <c r="C121" s="48" t="s">
        <v>229</v>
      </c>
      <c r="D121" s="45">
        <v>22169308</v>
      </c>
      <c r="E121" s="45">
        <v>0</v>
      </c>
      <c r="F121" s="45">
        <v>0</v>
      </c>
      <c r="G121" s="45">
        <v>22169308</v>
      </c>
      <c r="H121" s="46">
        <f t="shared" si="9"/>
        <v>22169308</v>
      </c>
      <c r="I121" s="45">
        <f t="shared" si="7"/>
        <v>0</v>
      </c>
      <c r="J121" s="45">
        <v>0</v>
      </c>
      <c r="K121" s="47">
        <f>+H121</f>
        <v>22169308</v>
      </c>
      <c r="L121" s="9" t="s">
        <v>768</v>
      </c>
    </row>
    <row r="122" spans="1:12" s="9" customFormat="1" ht="11.25" customHeight="1">
      <c r="A122" s="19">
        <v>116</v>
      </c>
      <c r="B122" s="43" t="s">
        <v>230</v>
      </c>
      <c r="C122" s="48" t="s">
        <v>104</v>
      </c>
      <c r="D122" s="45">
        <v>2402188</v>
      </c>
      <c r="E122" s="45">
        <v>0</v>
      </c>
      <c r="F122" s="45">
        <v>0</v>
      </c>
      <c r="G122" s="45">
        <v>2402188</v>
      </c>
      <c r="H122" s="46">
        <f t="shared" si="9"/>
        <v>2402188</v>
      </c>
      <c r="I122" s="45">
        <f t="shared" si="7"/>
        <v>0</v>
      </c>
      <c r="J122" s="45">
        <v>0</v>
      </c>
      <c r="K122" s="47">
        <f>+H122</f>
        <v>2402188</v>
      </c>
      <c r="L122" s="9" t="s">
        <v>768</v>
      </c>
    </row>
    <row r="123" spans="1:12" s="9" customFormat="1" ht="11.25" customHeight="1">
      <c r="A123" s="19">
        <v>117</v>
      </c>
      <c r="B123" s="43" t="s">
        <v>231</v>
      </c>
      <c r="C123" s="48" t="s">
        <v>180</v>
      </c>
      <c r="D123" s="45">
        <v>0</v>
      </c>
      <c r="E123" s="45">
        <v>0</v>
      </c>
      <c r="F123" s="45">
        <v>0</v>
      </c>
      <c r="G123" s="45">
        <v>0</v>
      </c>
      <c r="H123" s="46">
        <f t="shared" si="9"/>
        <v>0</v>
      </c>
      <c r="I123" s="45">
        <f t="shared" si="7"/>
        <v>0</v>
      </c>
      <c r="J123" s="45">
        <v>0</v>
      </c>
      <c r="K123" s="47">
        <f>+H123</f>
        <v>0</v>
      </c>
      <c r="L123" s="9" t="s">
        <v>768</v>
      </c>
    </row>
    <row r="124" spans="1:12" s="9" customFormat="1" ht="11.25" customHeight="1">
      <c r="A124" s="19">
        <v>118</v>
      </c>
      <c r="B124" s="43" t="s">
        <v>232</v>
      </c>
      <c r="C124" s="48" t="s">
        <v>233</v>
      </c>
      <c r="D124" s="45">
        <v>26104957</v>
      </c>
      <c r="E124" s="45">
        <v>0</v>
      </c>
      <c r="F124" s="45">
        <v>0</v>
      </c>
      <c r="G124" s="45">
        <v>26104957</v>
      </c>
      <c r="H124" s="46">
        <f t="shared" si="9"/>
        <v>26104957</v>
      </c>
      <c r="I124" s="45">
        <f t="shared" si="7"/>
        <v>0</v>
      </c>
      <c r="J124" s="45">
        <v>0</v>
      </c>
      <c r="K124" s="47">
        <f>+H124</f>
        <v>26104957</v>
      </c>
      <c r="L124" s="9" t="s">
        <v>768</v>
      </c>
    </row>
    <row r="125" spans="1:11" ht="11.25" customHeight="1">
      <c r="A125" s="19">
        <v>119</v>
      </c>
      <c r="B125" s="28" t="s">
        <v>234</v>
      </c>
      <c r="C125" s="29" t="s">
        <v>235</v>
      </c>
      <c r="D125" s="30">
        <f>+D126+D129+D183+D193+D208</f>
        <v>276392531</v>
      </c>
      <c r="E125" s="30">
        <f>+E126+E129+E183+E193+E208</f>
        <v>5617573570</v>
      </c>
      <c r="F125" s="30">
        <f>+F126+F129+F183+F193+F208</f>
        <v>5501348136</v>
      </c>
      <c r="G125" s="30">
        <f>+G126+G129+G183+G193+G208</f>
        <v>160167097</v>
      </c>
      <c r="H125" s="31">
        <f aca="true" t="shared" si="10" ref="H125:H156">+D125+F125-E125</f>
        <v>160167097</v>
      </c>
      <c r="I125" s="30">
        <f t="shared" si="7"/>
        <v>0</v>
      </c>
      <c r="J125" s="30">
        <f>+J126+J129+J183+J193+J208</f>
        <v>160167097</v>
      </c>
      <c r="K125" s="32">
        <f>+K126+K129+K183+K193+K208</f>
        <v>0</v>
      </c>
    </row>
    <row r="126" spans="1:11" ht="22.5" customHeight="1">
      <c r="A126" s="19">
        <v>120</v>
      </c>
      <c r="B126" s="33" t="s">
        <v>236</v>
      </c>
      <c r="C126" s="34" t="s">
        <v>237</v>
      </c>
      <c r="D126" s="35">
        <f aca="true" t="shared" si="11" ref="D126:G127">+D127</f>
        <v>91862</v>
      </c>
      <c r="E126" s="35">
        <f t="shared" si="11"/>
        <v>0</v>
      </c>
      <c r="F126" s="35">
        <f t="shared" si="11"/>
        <v>0</v>
      </c>
      <c r="G126" s="35">
        <f t="shared" si="11"/>
        <v>91862</v>
      </c>
      <c r="H126" s="36">
        <f t="shared" si="10"/>
        <v>91862</v>
      </c>
      <c r="I126" s="35">
        <f t="shared" si="7"/>
        <v>0</v>
      </c>
      <c r="J126" s="35">
        <f>+J127</f>
        <v>91862</v>
      </c>
      <c r="K126" s="37">
        <f>+K127</f>
        <v>0</v>
      </c>
    </row>
    <row r="127" spans="1:11" ht="22.5" customHeight="1">
      <c r="A127" s="19">
        <v>121</v>
      </c>
      <c r="B127" s="38" t="s">
        <v>238</v>
      </c>
      <c r="C127" s="39" t="s">
        <v>239</v>
      </c>
      <c r="D127" s="40">
        <f t="shared" si="11"/>
        <v>91862</v>
      </c>
      <c r="E127" s="40">
        <f t="shared" si="11"/>
        <v>0</v>
      </c>
      <c r="F127" s="40">
        <f t="shared" si="11"/>
        <v>0</v>
      </c>
      <c r="G127" s="40">
        <f t="shared" si="11"/>
        <v>91862</v>
      </c>
      <c r="H127" s="41">
        <f t="shared" si="10"/>
        <v>91862</v>
      </c>
      <c r="I127" s="40">
        <f t="shared" si="7"/>
        <v>0</v>
      </c>
      <c r="J127" s="40">
        <f>+J128</f>
        <v>91862</v>
      </c>
      <c r="K127" s="42">
        <f>+K128</f>
        <v>0</v>
      </c>
    </row>
    <row r="128" spans="1:12" s="9" customFormat="1" ht="11.25" customHeight="1">
      <c r="A128" s="19">
        <v>122</v>
      </c>
      <c r="B128" s="43" t="s">
        <v>240</v>
      </c>
      <c r="C128" s="48" t="s">
        <v>241</v>
      </c>
      <c r="D128" s="45">
        <v>91862</v>
      </c>
      <c r="E128" s="45">
        <v>0</v>
      </c>
      <c r="F128" s="45">
        <v>0</v>
      </c>
      <c r="G128" s="45">
        <v>91862</v>
      </c>
      <c r="H128" s="46">
        <f t="shared" si="10"/>
        <v>91862</v>
      </c>
      <c r="I128" s="45">
        <f t="shared" si="7"/>
        <v>0</v>
      </c>
      <c r="J128" s="45">
        <f>+H128</f>
        <v>91862</v>
      </c>
      <c r="K128" s="47">
        <v>0</v>
      </c>
      <c r="L128" s="9" t="s">
        <v>768</v>
      </c>
    </row>
    <row r="129" spans="1:11" ht="11.25" customHeight="1">
      <c r="A129" s="19">
        <v>123</v>
      </c>
      <c r="B129" s="33" t="s">
        <v>242</v>
      </c>
      <c r="C129" s="34" t="s">
        <v>243</v>
      </c>
      <c r="D129" s="35">
        <f>+D130+D133+D138+D156+D158+D173+D179+D181</f>
        <v>249379280</v>
      </c>
      <c r="E129" s="35">
        <f>+E130+E133+E138+E156+E158+E173+E179+E181</f>
        <v>5446762288</v>
      </c>
      <c r="F129" s="35">
        <f>+F130+F133+F138+F156+F158+F173+F179+F181</f>
        <v>5327592863</v>
      </c>
      <c r="G129" s="35">
        <f>+G130+G133+G138+G156+G158+G173+G179+G181</f>
        <v>130209855</v>
      </c>
      <c r="H129" s="36">
        <f t="shared" si="10"/>
        <v>130209855</v>
      </c>
      <c r="I129" s="35">
        <f t="shared" si="7"/>
        <v>0</v>
      </c>
      <c r="J129" s="35">
        <f>+J130+J133+J138+J156+J158+J173+J179+J181</f>
        <v>130209855</v>
      </c>
      <c r="K129" s="37">
        <f>+K130+K133+K138+K156+K158+K173+K179+K181</f>
        <v>0</v>
      </c>
    </row>
    <row r="130" spans="1:11" ht="11.25" customHeight="1">
      <c r="A130" s="19">
        <v>124</v>
      </c>
      <c r="B130" s="38" t="s">
        <v>244</v>
      </c>
      <c r="C130" s="39" t="s">
        <v>245</v>
      </c>
      <c r="D130" s="40">
        <f>SUM(D131:D132)</f>
        <v>48103536</v>
      </c>
      <c r="E130" s="40">
        <f>SUM(E131:E132)</f>
        <v>91086307</v>
      </c>
      <c r="F130" s="40">
        <f>SUM(F131:F132)</f>
        <v>48946493</v>
      </c>
      <c r="G130" s="40">
        <f>SUM(G131:G132)</f>
        <v>5963722</v>
      </c>
      <c r="H130" s="41">
        <f t="shared" si="10"/>
        <v>5963722</v>
      </c>
      <c r="I130" s="40">
        <f t="shared" si="7"/>
        <v>0</v>
      </c>
      <c r="J130" s="40">
        <f>SUM(J131:J132)</f>
        <v>5963722</v>
      </c>
      <c r="K130" s="42">
        <f>SUM(K131:K132)</f>
        <v>0</v>
      </c>
    </row>
    <row r="131" spans="1:12" s="9" customFormat="1" ht="12.75">
      <c r="A131" s="19">
        <v>125</v>
      </c>
      <c r="B131" s="43" t="s">
        <v>246</v>
      </c>
      <c r="C131" s="48" t="s">
        <v>193</v>
      </c>
      <c r="D131" s="45">
        <v>1539075</v>
      </c>
      <c r="E131" s="45">
        <v>3222840</v>
      </c>
      <c r="F131" s="45">
        <v>1949403</v>
      </c>
      <c r="G131" s="45">
        <v>265638</v>
      </c>
      <c r="H131" s="46">
        <f t="shared" si="10"/>
        <v>265638</v>
      </c>
      <c r="I131" s="45">
        <f t="shared" si="7"/>
        <v>0</v>
      </c>
      <c r="J131" s="45">
        <f>+H131</f>
        <v>265638</v>
      </c>
      <c r="K131" s="47">
        <v>0</v>
      </c>
      <c r="L131" s="9" t="s">
        <v>768</v>
      </c>
    </row>
    <row r="132" spans="1:12" s="9" customFormat="1" ht="11.25" customHeight="1">
      <c r="A132" s="19">
        <v>126</v>
      </c>
      <c r="B132" s="43" t="s">
        <v>247</v>
      </c>
      <c r="C132" s="48" t="s">
        <v>248</v>
      </c>
      <c r="D132" s="45">
        <v>46564461</v>
      </c>
      <c r="E132" s="45">
        <v>87863467</v>
      </c>
      <c r="F132" s="45">
        <v>46997090</v>
      </c>
      <c r="G132" s="45">
        <v>5698084</v>
      </c>
      <c r="H132" s="46">
        <f t="shared" si="10"/>
        <v>5698084</v>
      </c>
      <c r="I132" s="45">
        <f t="shared" si="7"/>
        <v>0</v>
      </c>
      <c r="J132" s="45">
        <f>+H132</f>
        <v>5698084</v>
      </c>
      <c r="K132" s="47">
        <v>0</v>
      </c>
      <c r="L132" s="9" t="s">
        <v>768</v>
      </c>
    </row>
    <row r="133" spans="1:11" ht="11.25" customHeight="1">
      <c r="A133" s="19">
        <v>127</v>
      </c>
      <c r="B133" s="38" t="s">
        <v>249</v>
      </c>
      <c r="C133" s="39" t="s">
        <v>250</v>
      </c>
      <c r="D133" s="40">
        <f>SUM(D134:D137)</f>
        <v>182251426</v>
      </c>
      <c r="E133" s="40">
        <f>SUM(E134:E137)</f>
        <v>5294094362</v>
      </c>
      <c r="F133" s="40">
        <f>SUM(F134:F137)</f>
        <v>5211423337</v>
      </c>
      <c r="G133" s="40">
        <f>SUM(G134:G137)</f>
        <v>99580401</v>
      </c>
      <c r="H133" s="41">
        <f t="shared" si="10"/>
        <v>99580401</v>
      </c>
      <c r="I133" s="40">
        <f t="shared" si="7"/>
        <v>0</v>
      </c>
      <c r="J133" s="40">
        <f>SUM(J134:J137)</f>
        <v>99580401</v>
      </c>
      <c r="K133" s="42">
        <f>SUM(K134:K137)</f>
        <v>0</v>
      </c>
    </row>
    <row r="134" spans="1:12" s="9" customFormat="1" ht="11.25" customHeight="1">
      <c r="A134" s="19">
        <v>128</v>
      </c>
      <c r="B134" s="43" t="s">
        <v>251</v>
      </c>
      <c r="C134" s="48" t="s">
        <v>252</v>
      </c>
      <c r="D134" s="45">
        <v>2835218</v>
      </c>
      <c r="E134" s="45">
        <v>51254718</v>
      </c>
      <c r="F134" s="45">
        <v>48510446</v>
      </c>
      <c r="G134" s="45">
        <v>90946</v>
      </c>
      <c r="H134" s="46">
        <f t="shared" si="10"/>
        <v>90946</v>
      </c>
      <c r="I134" s="45">
        <f t="shared" si="7"/>
        <v>0</v>
      </c>
      <c r="J134" s="45">
        <f>+H134</f>
        <v>90946</v>
      </c>
      <c r="K134" s="47">
        <v>0</v>
      </c>
      <c r="L134" s="9" t="s">
        <v>768</v>
      </c>
    </row>
    <row r="135" spans="1:12" s="9" customFormat="1" ht="11.25" customHeight="1">
      <c r="A135" s="19">
        <v>129</v>
      </c>
      <c r="B135" s="43" t="s">
        <v>253</v>
      </c>
      <c r="C135" s="48" t="s">
        <v>254</v>
      </c>
      <c r="D135" s="45">
        <v>99449965</v>
      </c>
      <c r="E135" s="45">
        <v>100054794</v>
      </c>
      <c r="F135" s="45">
        <v>604829</v>
      </c>
      <c r="G135" s="45">
        <v>0</v>
      </c>
      <c r="H135" s="46">
        <f t="shared" si="10"/>
        <v>0</v>
      </c>
      <c r="I135" s="45">
        <f aca="true" t="shared" si="12" ref="I135:I198">(G135-H135)</f>
        <v>0</v>
      </c>
      <c r="J135" s="45">
        <f>+H135</f>
        <v>0</v>
      </c>
      <c r="K135" s="47">
        <v>0</v>
      </c>
      <c r="L135" s="9" t="s">
        <v>768</v>
      </c>
    </row>
    <row r="136" spans="1:12" s="9" customFormat="1" ht="11.25" customHeight="1">
      <c r="A136" s="19">
        <v>130</v>
      </c>
      <c r="B136" s="43" t="s">
        <v>255</v>
      </c>
      <c r="C136" s="48" t="s">
        <v>256</v>
      </c>
      <c r="D136" s="45">
        <v>79966243</v>
      </c>
      <c r="E136" s="45">
        <v>1816478893</v>
      </c>
      <c r="F136" s="45">
        <v>1736552140</v>
      </c>
      <c r="G136" s="45">
        <v>39490</v>
      </c>
      <c r="H136" s="46">
        <f t="shared" si="10"/>
        <v>39490</v>
      </c>
      <c r="I136" s="45">
        <f t="shared" si="12"/>
        <v>0</v>
      </c>
      <c r="J136" s="45">
        <f>+H136</f>
        <v>39490</v>
      </c>
      <c r="K136" s="47">
        <v>0</v>
      </c>
      <c r="L136" s="9" t="s">
        <v>768</v>
      </c>
    </row>
    <row r="137" spans="1:12" s="9" customFormat="1" ht="11.25" customHeight="1">
      <c r="A137" s="19">
        <v>131</v>
      </c>
      <c r="B137" s="43" t="s">
        <v>257</v>
      </c>
      <c r="C137" s="48" t="s">
        <v>258</v>
      </c>
      <c r="D137" s="45">
        <v>0</v>
      </c>
      <c r="E137" s="45">
        <v>3326305957</v>
      </c>
      <c r="F137" s="45">
        <v>3425755922</v>
      </c>
      <c r="G137" s="45">
        <v>99449965</v>
      </c>
      <c r="H137" s="46">
        <f t="shared" si="10"/>
        <v>99449965</v>
      </c>
      <c r="I137" s="45">
        <f t="shared" si="12"/>
        <v>0</v>
      </c>
      <c r="J137" s="45">
        <f>+H137</f>
        <v>99449965</v>
      </c>
      <c r="K137" s="47">
        <v>0</v>
      </c>
      <c r="L137" s="9" t="s">
        <v>768</v>
      </c>
    </row>
    <row r="138" spans="1:11" ht="11.25" customHeight="1">
      <c r="A138" s="19">
        <v>132</v>
      </c>
      <c r="B138" s="38" t="s">
        <v>259</v>
      </c>
      <c r="C138" s="39" t="s">
        <v>260</v>
      </c>
      <c r="D138" s="40">
        <f>SUM(D139:D155)</f>
        <v>10572431</v>
      </c>
      <c r="E138" s="40">
        <f>SUM(E139:E155)</f>
        <v>6031540</v>
      </c>
      <c r="F138" s="40">
        <f>SUM(F139:F155)</f>
        <v>7210555</v>
      </c>
      <c r="G138" s="40">
        <f>SUM(G139:G155)</f>
        <v>11751446</v>
      </c>
      <c r="H138" s="41">
        <f t="shared" si="10"/>
        <v>11751446</v>
      </c>
      <c r="I138" s="40">
        <f t="shared" si="12"/>
        <v>0</v>
      </c>
      <c r="J138" s="40">
        <f>SUM(J139:J155)</f>
        <v>11751446</v>
      </c>
      <c r="K138" s="42">
        <f>SUM(K139:K155)</f>
        <v>0</v>
      </c>
    </row>
    <row r="139" spans="1:12" s="9" customFormat="1" ht="11.25" customHeight="1">
      <c r="A139" s="19">
        <v>133</v>
      </c>
      <c r="B139" s="43" t="s">
        <v>261</v>
      </c>
      <c r="C139" s="48" t="s">
        <v>262</v>
      </c>
      <c r="D139" s="45">
        <v>0</v>
      </c>
      <c r="E139" s="45">
        <v>86992</v>
      </c>
      <c r="F139" s="45">
        <v>86992</v>
      </c>
      <c r="G139" s="45">
        <v>0</v>
      </c>
      <c r="H139" s="46">
        <f t="shared" si="10"/>
        <v>0</v>
      </c>
      <c r="I139" s="45">
        <f t="shared" si="12"/>
        <v>0</v>
      </c>
      <c r="J139" s="45">
        <f aca="true" t="shared" si="13" ref="J139:J155">+H139</f>
        <v>0</v>
      </c>
      <c r="K139" s="47">
        <v>0</v>
      </c>
      <c r="L139" s="9" t="s">
        <v>768</v>
      </c>
    </row>
    <row r="140" spans="1:12" s="9" customFormat="1" ht="12.75">
      <c r="A140" s="19">
        <v>134</v>
      </c>
      <c r="B140" s="43" t="s">
        <v>263</v>
      </c>
      <c r="C140" s="48" t="s">
        <v>264</v>
      </c>
      <c r="D140" s="45">
        <v>0</v>
      </c>
      <c r="E140" s="45">
        <v>27753</v>
      </c>
      <c r="F140" s="45">
        <v>76103</v>
      </c>
      <c r="G140" s="45">
        <v>48350</v>
      </c>
      <c r="H140" s="46">
        <f t="shared" si="10"/>
        <v>48350</v>
      </c>
      <c r="I140" s="45">
        <f t="shared" si="12"/>
        <v>0</v>
      </c>
      <c r="J140" s="45">
        <f t="shared" si="13"/>
        <v>48350</v>
      </c>
      <c r="K140" s="47">
        <v>0</v>
      </c>
      <c r="L140" s="9" t="s">
        <v>768</v>
      </c>
    </row>
    <row r="141" spans="1:12" s="9" customFormat="1" ht="11.25" customHeight="1">
      <c r="A141" s="19">
        <v>135</v>
      </c>
      <c r="B141" s="43" t="s">
        <v>265</v>
      </c>
      <c r="C141" s="48" t="s">
        <v>266</v>
      </c>
      <c r="D141" s="45">
        <v>3170810</v>
      </c>
      <c r="E141" s="45">
        <v>1078406</v>
      </c>
      <c r="F141" s="45">
        <v>0</v>
      </c>
      <c r="G141" s="45">
        <v>2092404</v>
      </c>
      <c r="H141" s="46">
        <f t="shared" si="10"/>
        <v>2092404</v>
      </c>
      <c r="I141" s="45">
        <f t="shared" si="12"/>
        <v>0</v>
      </c>
      <c r="J141" s="45">
        <f t="shared" si="13"/>
        <v>2092404</v>
      </c>
      <c r="K141" s="47">
        <v>0</v>
      </c>
      <c r="L141" s="9" t="s">
        <v>768</v>
      </c>
    </row>
    <row r="142" spans="1:12" s="9" customFormat="1" ht="11.25" customHeight="1">
      <c r="A142" s="19">
        <v>136</v>
      </c>
      <c r="B142" s="43" t="s">
        <v>267</v>
      </c>
      <c r="C142" s="48" t="s">
        <v>268</v>
      </c>
      <c r="D142" s="45">
        <v>14579</v>
      </c>
      <c r="E142" s="45">
        <v>1468325</v>
      </c>
      <c r="F142" s="45">
        <v>1459717</v>
      </c>
      <c r="G142" s="45">
        <v>5971</v>
      </c>
      <c r="H142" s="46">
        <f t="shared" si="10"/>
        <v>5971</v>
      </c>
      <c r="I142" s="45">
        <f t="shared" si="12"/>
        <v>0</v>
      </c>
      <c r="J142" s="45">
        <f t="shared" si="13"/>
        <v>5971</v>
      </c>
      <c r="K142" s="47">
        <v>0</v>
      </c>
      <c r="L142" s="9" t="s">
        <v>768</v>
      </c>
    </row>
    <row r="143" spans="1:12" s="9" customFormat="1" ht="11.25" customHeight="1">
      <c r="A143" s="19">
        <v>137</v>
      </c>
      <c r="B143" s="43" t="s">
        <v>269</v>
      </c>
      <c r="C143" s="48" t="s">
        <v>270</v>
      </c>
      <c r="D143" s="45">
        <v>12256</v>
      </c>
      <c r="E143" s="45">
        <v>1015083</v>
      </c>
      <c r="F143" s="45">
        <v>1005363</v>
      </c>
      <c r="G143" s="45">
        <v>2536</v>
      </c>
      <c r="H143" s="46">
        <f t="shared" si="10"/>
        <v>2536</v>
      </c>
      <c r="I143" s="45">
        <f t="shared" si="12"/>
        <v>0</v>
      </c>
      <c r="J143" s="45">
        <f t="shared" si="13"/>
        <v>2536</v>
      </c>
      <c r="K143" s="47">
        <v>0</v>
      </c>
      <c r="L143" s="9" t="s">
        <v>768</v>
      </c>
    </row>
    <row r="144" spans="1:12" s="9" customFormat="1" ht="11.25" customHeight="1">
      <c r="A144" s="19">
        <v>138</v>
      </c>
      <c r="B144" s="43" t="s">
        <v>271</v>
      </c>
      <c r="C144" s="48" t="s">
        <v>272</v>
      </c>
      <c r="D144" s="45">
        <v>0</v>
      </c>
      <c r="E144" s="45">
        <v>436298</v>
      </c>
      <c r="F144" s="45">
        <v>436298</v>
      </c>
      <c r="G144" s="45">
        <v>0</v>
      </c>
      <c r="H144" s="46">
        <f t="shared" si="10"/>
        <v>0</v>
      </c>
      <c r="I144" s="45">
        <f t="shared" si="12"/>
        <v>0</v>
      </c>
      <c r="J144" s="45">
        <f t="shared" si="13"/>
        <v>0</v>
      </c>
      <c r="K144" s="47">
        <v>0</v>
      </c>
      <c r="L144" s="9" t="s">
        <v>768</v>
      </c>
    </row>
    <row r="145" spans="1:12" s="9" customFormat="1" ht="11.25" customHeight="1">
      <c r="A145" s="19">
        <v>139</v>
      </c>
      <c r="B145" s="43" t="s">
        <v>273</v>
      </c>
      <c r="C145" s="48" t="s">
        <v>274</v>
      </c>
      <c r="D145" s="45">
        <v>0</v>
      </c>
      <c r="E145" s="45">
        <v>1174</v>
      </c>
      <c r="F145" s="45">
        <v>1174</v>
      </c>
      <c r="G145" s="45">
        <v>0</v>
      </c>
      <c r="H145" s="46">
        <f t="shared" si="10"/>
        <v>0</v>
      </c>
      <c r="I145" s="45">
        <f t="shared" si="12"/>
        <v>0</v>
      </c>
      <c r="J145" s="45">
        <f t="shared" si="13"/>
        <v>0</v>
      </c>
      <c r="K145" s="47">
        <v>0</v>
      </c>
      <c r="L145" s="9" t="s">
        <v>768</v>
      </c>
    </row>
    <row r="146" spans="1:12" s="9" customFormat="1" ht="11.25" customHeight="1">
      <c r="A146" s="19">
        <v>140</v>
      </c>
      <c r="B146" s="43" t="s">
        <v>275</v>
      </c>
      <c r="C146" s="48" t="s">
        <v>276</v>
      </c>
      <c r="D146" s="45">
        <v>1449</v>
      </c>
      <c r="E146" s="45">
        <v>214686</v>
      </c>
      <c r="F146" s="45">
        <v>214686</v>
      </c>
      <c r="G146" s="45">
        <v>1449</v>
      </c>
      <c r="H146" s="46">
        <f t="shared" si="10"/>
        <v>1449</v>
      </c>
      <c r="I146" s="45">
        <f t="shared" si="12"/>
        <v>0</v>
      </c>
      <c r="J146" s="45">
        <f t="shared" si="13"/>
        <v>1449</v>
      </c>
      <c r="K146" s="47">
        <v>0</v>
      </c>
      <c r="L146" s="9" t="s">
        <v>768</v>
      </c>
    </row>
    <row r="147" spans="1:12" s="9" customFormat="1" ht="11.25" customHeight="1">
      <c r="A147" s="19">
        <v>141</v>
      </c>
      <c r="B147" s="43" t="s">
        <v>277</v>
      </c>
      <c r="C147" s="48" t="s">
        <v>278</v>
      </c>
      <c r="D147" s="45">
        <v>474</v>
      </c>
      <c r="E147" s="45">
        <v>31184</v>
      </c>
      <c r="F147" s="45">
        <v>31184</v>
      </c>
      <c r="G147" s="45">
        <v>474</v>
      </c>
      <c r="H147" s="46">
        <f t="shared" si="10"/>
        <v>474</v>
      </c>
      <c r="I147" s="45">
        <f t="shared" si="12"/>
        <v>0</v>
      </c>
      <c r="J147" s="45">
        <f t="shared" si="13"/>
        <v>474</v>
      </c>
      <c r="K147" s="47">
        <v>0</v>
      </c>
      <c r="L147" s="9" t="s">
        <v>768</v>
      </c>
    </row>
    <row r="148" spans="1:12" s="9" customFormat="1" ht="11.25" customHeight="1">
      <c r="A148" s="19">
        <v>142</v>
      </c>
      <c r="B148" s="43" t="s">
        <v>279</v>
      </c>
      <c r="C148" s="48" t="s">
        <v>68</v>
      </c>
      <c r="D148" s="45">
        <v>3618</v>
      </c>
      <c r="E148" s="45">
        <v>59153</v>
      </c>
      <c r="F148" s="45">
        <v>59153</v>
      </c>
      <c r="G148" s="45">
        <v>3618</v>
      </c>
      <c r="H148" s="46">
        <f t="shared" si="10"/>
        <v>3618</v>
      </c>
      <c r="I148" s="45">
        <f t="shared" si="12"/>
        <v>0</v>
      </c>
      <c r="J148" s="45">
        <f t="shared" si="13"/>
        <v>3618</v>
      </c>
      <c r="K148" s="47">
        <v>0</v>
      </c>
      <c r="L148" s="9" t="s">
        <v>768</v>
      </c>
    </row>
    <row r="149" spans="1:12" s="9" customFormat="1" ht="11.25" customHeight="1">
      <c r="A149" s="19">
        <v>143</v>
      </c>
      <c r="B149" s="43" t="s">
        <v>280</v>
      </c>
      <c r="C149" s="48" t="s">
        <v>281</v>
      </c>
      <c r="D149" s="45">
        <v>0</v>
      </c>
      <c r="E149" s="45">
        <v>27416</v>
      </c>
      <c r="F149" s="45">
        <v>27416</v>
      </c>
      <c r="G149" s="45">
        <v>0</v>
      </c>
      <c r="H149" s="46">
        <f t="shared" si="10"/>
        <v>0</v>
      </c>
      <c r="I149" s="45">
        <f t="shared" si="12"/>
        <v>0</v>
      </c>
      <c r="J149" s="45">
        <f t="shared" si="13"/>
        <v>0</v>
      </c>
      <c r="K149" s="47">
        <v>0</v>
      </c>
      <c r="L149" s="9" t="s">
        <v>768</v>
      </c>
    </row>
    <row r="150" spans="1:12" s="9" customFormat="1" ht="11.25" customHeight="1">
      <c r="A150" s="19">
        <v>144</v>
      </c>
      <c r="B150" s="43" t="s">
        <v>282</v>
      </c>
      <c r="C150" s="48" t="s">
        <v>283</v>
      </c>
      <c r="D150" s="45">
        <v>89</v>
      </c>
      <c r="E150" s="45">
        <v>910563</v>
      </c>
      <c r="F150" s="45">
        <v>910563</v>
      </c>
      <c r="G150" s="45">
        <v>89</v>
      </c>
      <c r="H150" s="46">
        <f t="shared" si="10"/>
        <v>89</v>
      </c>
      <c r="I150" s="45">
        <f t="shared" si="12"/>
        <v>0</v>
      </c>
      <c r="J150" s="45">
        <f t="shared" si="13"/>
        <v>89</v>
      </c>
      <c r="K150" s="47">
        <v>0</v>
      </c>
      <c r="L150" s="9" t="s">
        <v>768</v>
      </c>
    </row>
    <row r="151" spans="1:12" s="9" customFormat="1" ht="11.25" customHeight="1">
      <c r="A151" s="19">
        <v>145</v>
      </c>
      <c r="B151" s="43" t="s">
        <v>284</v>
      </c>
      <c r="C151" s="48" t="s">
        <v>285</v>
      </c>
      <c r="D151" s="45">
        <v>2005</v>
      </c>
      <c r="E151" s="45">
        <v>77839</v>
      </c>
      <c r="F151" s="45">
        <v>77839</v>
      </c>
      <c r="G151" s="45">
        <v>2005</v>
      </c>
      <c r="H151" s="46">
        <f t="shared" si="10"/>
        <v>2005</v>
      </c>
      <c r="I151" s="45">
        <f t="shared" si="12"/>
        <v>0</v>
      </c>
      <c r="J151" s="45">
        <f t="shared" si="13"/>
        <v>2005</v>
      </c>
      <c r="K151" s="47">
        <v>0</v>
      </c>
      <c r="L151" s="9" t="s">
        <v>768</v>
      </c>
    </row>
    <row r="152" spans="1:12" s="9" customFormat="1" ht="11.25" customHeight="1">
      <c r="A152" s="19">
        <v>146</v>
      </c>
      <c r="B152" s="43" t="s">
        <v>286</v>
      </c>
      <c r="C152" s="48" t="s">
        <v>287</v>
      </c>
      <c r="D152" s="45">
        <v>0</v>
      </c>
      <c r="E152" s="45">
        <v>5375</v>
      </c>
      <c r="F152" s="45">
        <v>5375</v>
      </c>
      <c r="G152" s="45">
        <v>0</v>
      </c>
      <c r="H152" s="46">
        <f t="shared" si="10"/>
        <v>0</v>
      </c>
      <c r="I152" s="45">
        <f t="shared" si="12"/>
        <v>0</v>
      </c>
      <c r="J152" s="45">
        <f t="shared" si="13"/>
        <v>0</v>
      </c>
      <c r="K152" s="47">
        <v>0</v>
      </c>
      <c r="L152" s="9" t="s">
        <v>768</v>
      </c>
    </row>
    <row r="153" spans="1:12" s="9" customFormat="1" ht="11.25" customHeight="1">
      <c r="A153" s="19">
        <v>147</v>
      </c>
      <c r="B153" s="43" t="s">
        <v>288</v>
      </c>
      <c r="C153" s="48" t="s">
        <v>289</v>
      </c>
      <c r="D153" s="45">
        <v>0</v>
      </c>
      <c r="E153" s="45">
        <v>440249</v>
      </c>
      <c r="F153" s="45">
        <v>1694785</v>
      </c>
      <c r="G153" s="45">
        <v>1254536</v>
      </c>
      <c r="H153" s="46">
        <f t="shared" si="10"/>
        <v>1254536</v>
      </c>
      <c r="I153" s="45">
        <f t="shared" si="12"/>
        <v>0</v>
      </c>
      <c r="J153" s="45">
        <f t="shared" si="13"/>
        <v>1254536</v>
      </c>
      <c r="K153" s="47">
        <v>0</v>
      </c>
      <c r="L153" s="9" t="s">
        <v>768</v>
      </c>
    </row>
    <row r="154" spans="1:12" s="9" customFormat="1" ht="11.25" customHeight="1">
      <c r="A154" s="19">
        <v>148</v>
      </c>
      <c r="B154" s="43" t="s">
        <v>290</v>
      </c>
      <c r="C154" s="48" t="s">
        <v>291</v>
      </c>
      <c r="D154" s="45">
        <v>0</v>
      </c>
      <c r="E154" s="45">
        <v>111885</v>
      </c>
      <c r="F154" s="45">
        <v>150403</v>
      </c>
      <c r="G154" s="45">
        <v>38518</v>
      </c>
      <c r="H154" s="46">
        <f t="shared" si="10"/>
        <v>38518</v>
      </c>
      <c r="I154" s="45">
        <f t="shared" si="12"/>
        <v>0</v>
      </c>
      <c r="J154" s="45">
        <f t="shared" si="13"/>
        <v>38518</v>
      </c>
      <c r="K154" s="47">
        <v>0</v>
      </c>
      <c r="L154" s="9" t="s">
        <v>768</v>
      </c>
    </row>
    <row r="155" spans="1:12" s="9" customFormat="1" ht="11.25" customHeight="1">
      <c r="A155" s="19">
        <v>149</v>
      </c>
      <c r="B155" s="43" t="s">
        <v>292</v>
      </c>
      <c r="C155" s="48" t="s">
        <v>293</v>
      </c>
      <c r="D155" s="45">
        <f>7367215-64</f>
        <v>7367151</v>
      </c>
      <c r="E155" s="45">
        <v>39159</v>
      </c>
      <c r="F155" s="45">
        <v>973504</v>
      </c>
      <c r="G155" s="45">
        <f>8301560-64</f>
        <v>8301496</v>
      </c>
      <c r="H155" s="46">
        <f t="shared" si="10"/>
        <v>8301496</v>
      </c>
      <c r="I155" s="45">
        <f t="shared" si="12"/>
        <v>0</v>
      </c>
      <c r="J155" s="45">
        <f t="shared" si="13"/>
        <v>8301496</v>
      </c>
      <c r="K155" s="47">
        <v>0</v>
      </c>
      <c r="L155" s="9" t="s">
        <v>768</v>
      </c>
    </row>
    <row r="156" spans="1:11" ht="11.25" customHeight="1">
      <c r="A156" s="19">
        <v>150</v>
      </c>
      <c r="B156" s="38" t="s">
        <v>294</v>
      </c>
      <c r="C156" s="39" t="s">
        <v>295</v>
      </c>
      <c r="D156" s="40">
        <f>+D157</f>
        <v>0</v>
      </c>
      <c r="E156" s="40">
        <f>+E157</f>
        <v>690647</v>
      </c>
      <c r="F156" s="40">
        <f>+F157</f>
        <v>690647</v>
      </c>
      <c r="G156" s="40">
        <f>+G157</f>
        <v>0</v>
      </c>
      <c r="H156" s="41">
        <f t="shared" si="10"/>
        <v>0</v>
      </c>
      <c r="I156" s="40">
        <f t="shared" si="12"/>
        <v>0</v>
      </c>
      <c r="J156" s="40">
        <f>+J157</f>
        <v>0</v>
      </c>
      <c r="K156" s="42">
        <f>+K157</f>
        <v>0</v>
      </c>
    </row>
    <row r="157" spans="1:12" s="9" customFormat="1" ht="11.25" customHeight="1">
      <c r="A157" s="19">
        <v>151</v>
      </c>
      <c r="B157" s="43" t="s">
        <v>296</v>
      </c>
      <c r="C157" s="48" t="s">
        <v>297</v>
      </c>
      <c r="D157" s="45">
        <v>0</v>
      </c>
      <c r="E157" s="45">
        <v>690647</v>
      </c>
      <c r="F157" s="45">
        <v>690647</v>
      </c>
      <c r="G157" s="45">
        <v>0</v>
      </c>
      <c r="H157" s="46">
        <f aca="true" t="shared" si="14" ref="H157:H188">+D157+F157-E157</f>
        <v>0</v>
      </c>
      <c r="I157" s="45">
        <f t="shared" si="12"/>
        <v>0</v>
      </c>
      <c r="J157" s="45">
        <f>+H157</f>
        <v>0</v>
      </c>
      <c r="K157" s="47">
        <v>0</v>
      </c>
      <c r="L157" s="9" t="s">
        <v>768</v>
      </c>
    </row>
    <row r="158" spans="1:11" ht="11.25" customHeight="1">
      <c r="A158" s="19">
        <v>152</v>
      </c>
      <c r="B158" s="38" t="s">
        <v>298</v>
      </c>
      <c r="C158" s="39" t="s">
        <v>299</v>
      </c>
      <c r="D158" s="40">
        <f>SUM(D159:D172)</f>
        <v>5176056</v>
      </c>
      <c r="E158" s="40">
        <f>SUM(E159:E172)</f>
        <v>20254920</v>
      </c>
      <c r="F158" s="40">
        <f>SUM(F159:F172)</f>
        <v>16769977</v>
      </c>
      <c r="G158" s="40">
        <f>SUM(G159:G172)</f>
        <v>1691113</v>
      </c>
      <c r="H158" s="41">
        <f t="shared" si="14"/>
        <v>1691113</v>
      </c>
      <c r="I158" s="40">
        <f t="shared" si="12"/>
        <v>0</v>
      </c>
      <c r="J158" s="40">
        <f>SUM(J159:J172)</f>
        <v>1691113</v>
      </c>
      <c r="K158" s="42">
        <f>SUM(K159:K172)</f>
        <v>0</v>
      </c>
    </row>
    <row r="159" spans="1:12" s="9" customFormat="1" ht="11.25" customHeight="1">
      <c r="A159" s="19">
        <v>153</v>
      </c>
      <c r="B159" s="43" t="s">
        <v>300</v>
      </c>
      <c r="C159" s="48" t="s">
        <v>301</v>
      </c>
      <c r="D159" s="45">
        <v>102078</v>
      </c>
      <c r="E159" s="45">
        <v>950755</v>
      </c>
      <c r="F159" s="45">
        <v>896964</v>
      </c>
      <c r="G159" s="45">
        <v>48287</v>
      </c>
      <c r="H159" s="46">
        <f t="shared" si="14"/>
        <v>48287</v>
      </c>
      <c r="I159" s="45">
        <f t="shared" si="12"/>
        <v>0</v>
      </c>
      <c r="J159" s="45">
        <f aca="true" t="shared" si="15" ref="J159:J172">+H159</f>
        <v>48287</v>
      </c>
      <c r="K159" s="47">
        <v>0</v>
      </c>
      <c r="L159" s="9" t="s">
        <v>768</v>
      </c>
    </row>
    <row r="160" spans="1:12" s="9" customFormat="1" ht="11.25" customHeight="1">
      <c r="A160" s="19">
        <v>154</v>
      </c>
      <c r="B160" s="43" t="s">
        <v>302</v>
      </c>
      <c r="C160" s="48" t="s">
        <v>289</v>
      </c>
      <c r="D160" s="45">
        <v>2049312</v>
      </c>
      <c r="E160" s="45">
        <v>6370552</v>
      </c>
      <c r="F160" s="45">
        <v>5131473</v>
      </c>
      <c r="G160" s="45">
        <v>810233</v>
      </c>
      <c r="H160" s="46">
        <f t="shared" si="14"/>
        <v>810233</v>
      </c>
      <c r="I160" s="45">
        <f t="shared" si="12"/>
        <v>0</v>
      </c>
      <c r="J160" s="45">
        <f t="shared" si="15"/>
        <v>810233</v>
      </c>
      <c r="K160" s="47">
        <v>0</v>
      </c>
      <c r="L160" s="9" t="s">
        <v>768</v>
      </c>
    </row>
    <row r="161" spans="1:12" s="9" customFormat="1" ht="11.25" customHeight="1">
      <c r="A161" s="19">
        <v>155</v>
      </c>
      <c r="B161" s="43" t="s">
        <v>303</v>
      </c>
      <c r="C161" s="48" t="s">
        <v>304</v>
      </c>
      <c r="D161" s="45">
        <v>40510</v>
      </c>
      <c r="E161" s="45">
        <v>629198</v>
      </c>
      <c r="F161" s="45">
        <v>620066</v>
      </c>
      <c r="G161" s="45">
        <v>31378</v>
      </c>
      <c r="H161" s="46">
        <f t="shared" si="14"/>
        <v>31378</v>
      </c>
      <c r="I161" s="45">
        <f t="shared" si="12"/>
        <v>0</v>
      </c>
      <c r="J161" s="45">
        <f t="shared" si="15"/>
        <v>31378</v>
      </c>
      <c r="K161" s="47">
        <v>0</v>
      </c>
      <c r="L161" s="9" t="s">
        <v>768</v>
      </c>
    </row>
    <row r="162" spans="1:12" s="9" customFormat="1" ht="11.25" customHeight="1">
      <c r="A162" s="19">
        <v>156</v>
      </c>
      <c r="B162" s="43" t="s">
        <v>305</v>
      </c>
      <c r="C162" s="48" t="s">
        <v>291</v>
      </c>
      <c r="D162" s="45">
        <v>50514</v>
      </c>
      <c r="E162" s="45">
        <v>179170</v>
      </c>
      <c r="F162" s="45">
        <v>163585</v>
      </c>
      <c r="G162" s="45">
        <v>34929</v>
      </c>
      <c r="H162" s="46">
        <f t="shared" si="14"/>
        <v>34929</v>
      </c>
      <c r="I162" s="45">
        <f t="shared" si="12"/>
        <v>0</v>
      </c>
      <c r="J162" s="45">
        <f t="shared" si="15"/>
        <v>34929</v>
      </c>
      <c r="K162" s="47">
        <v>0</v>
      </c>
      <c r="L162" s="9" t="s">
        <v>768</v>
      </c>
    </row>
    <row r="163" spans="1:12" s="9" customFormat="1" ht="11.25" customHeight="1">
      <c r="A163" s="19">
        <v>157</v>
      </c>
      <c r="B163" s="43" t="s">
        <v>306</v>
      </c>
      <c r="C163" s="48" t="s">
        <v>307</v>
      </c>
      <c r="D163" s="45">
        <v>0</v>
      </c>
      <c r="E163" s="45">
        <v>0</v>
      </c>
      <c r="F163" s="45">
        <v>0</v>
      </c>
      <c r="G163" s="45">
        <v>0</v>
      </c>
      <c r="H163" s="46">
        <f t="shared" si="14"/>
        <v>0</v>
      </c>
      <c r="I163" s="45">
        <f t="shared" si="12"/>
        <v>0</v>
      </c>
      <c r="J163" s="45">
        <f t="shared" si="15"/>
        <v>0</v>
      </c>
      <c r="K163" s="47">
        <v>0</v>
      </c>
      <c r="L163" s="9" t="s">
        <v>768</v>
      </c>
    </row>
    <row r="164" spans="1:12" s="9" customFormat="1" ht="11.25" customHeight="1">
      <c r="A164" s="19">
        <v>158</v>
      </c>
      <c r="B164" s="43" t="s">
        <v>308</v>
      </c>
      <c r="C164" s="48" t="s">
        <v>309</v>
      </c>
      <c r="D164" s="45">
        <v>88127</v>
      </c>
      <c r="E164" s="45">
        <v>600034</v>
      </c>
      <c r="F164" s="45">
        <v>764808</v>
      </c>
      <c r="G164" s="45">
        <v>252901</v>
      </c>
      <c r="H164" s="46">
        <f t="shared" si="14"/>
        <v>252901</v>
      </c>
      <c r="I164" s="45">
        <f t="shared" si="12"/>
        <v>0</v>
      </c>
      <c r="J164" s="45">
        <f t="shared" si="15"/>
        <v>252901</v>
      </c>
      <c r="K164" s="47">
        <v>0</v>
      </c>
      <c r="L164" s="9" t="s">
        <v>768</v>
      </c>
    </row>
    <row r="165" spans="1:12" s="9" customFormat="1" ht="11.25" customHeight="1">
      <c r="A165" s="19">
        <v>159</v>
      </c>
      <c r="B165" s="43" t="s">
        <v>310</v>
      </c>
      <c r="C165" s="48" t="s">
        <v>311</v>
      </c>
      <c r="D165" s="45">
        <v>26599</v>
      </c>
      <c r="E165" s="45">
        <v>36129</v>
      </c>
      <c r="F165" s="45">
        <v>26599</v>
      </c>
      <c r="G165" s="45">
        <v>17069</v>
      </c>
      <c r="H165" s="46">
        <f t="shared" si="14"/>
        <v>17069</v>
      </c>
      <c r="I165" s="45">
        <f t="shared" si="12"/>
        <v>0</v>
      </c>
      <c r="J165" s="45">
        <f t="shared" si="15"/>
        <v>17069</v>
      </c>
      <c r="K165" s="47">
        <v>0</v>
      </c>
      <c r="L165" s="9" t="s">
        <v>768</v>
      </c>
    </row>
    <row r="166" spans="1:12" s="9" customFormat="1" ht="11.25" customHeight="1">
      <c r="A166" s="19">
        <v>160</v>
      </c>
      <c r="B166" s="43" t="s">
        <v>312</v>
      </c>
      <c r="C166" s="48" t="s">
        <v>313</v>
      </c>
      <c r="D166" s="45">
        <v>0</v>
      </c>
      <c r="E166" s="45">
        <v>0</v>
      </c>
      <c r="F166" s="45">
        <v>0</v>
      </c>
      <c r="G166" s="45">
        <v>0</v>
      </c>
      <c r="H166" s="46">
        <f t="shared" si="14"/>
        <v>0</v>
      </c>
      <c r="I166" s="45">
        <f t="shared" si="12"/>
        <v>0</v>
      </c>
      <c r="J166" s="45">
        <f t="shared" si="15"/>
        <v>0</v>
      </c>
      <c r="K166" s="47">
        <v>0</v>
      </c>
      <c r="L166" s="9" t="s">
        <v>768</v>
      </c>
    </row>
    <row r="167" spans="1:12" s="9" customFormat="1" ht="11.25" customHeight="1">
      <c r="A167" s="19">
        <v>161</v>
      </c>
      <c r="B167" s="43" t="s">
        <v>314</v>
      </c>
      <c r="C167" s="48" t="s">
        <v>315</v>
      </c>
      <c r="D167" s="45">
        <v>2377588</v>
      </c>
      <c r="E167" s="45">
        <v>10010277</v>
      </c>
      <c r="F167" s="45">
        <v>7986159</v>
      </c>
      <c r="G167" s="45">
        <v>353470</v>
      </c>
      <c r="H167" s="46">
        <f t="shared" si="14"/>
        <v>353470</v>
      </c>
      <c r="I167" s="45">
        <f t="shared" si="12"/>
        <v>0</v>
      </c>
      <c r="J167" s="45">
        <f t="shared" si="15"/>
        <v>353470</v>
      </c>
      <c r="K167" s="47">
        <v>0</v>
      </c>
      <c r="L167" s="9" t="s">
        <v>768</v>
      </c>
    </row>
    <row r="168" spans="1:12" s="9" customFormat="1" ht="11.25" customHeight="1">
      <c r="A168" s="19">
        <v>162</v>
      </c>
      <c r="B168" s="43" t="s">
        <v>316</v>
      </c>
      <c r="C168" s="48" t="s">
        <v>317</v>
      </c>
      <c r="D168" s="45">
        <v>54225</v>
      </c>
      <c r="E168" s="45">
        <v>140721</v>
      </c>
      <c r="F168" s="45">
        <v>115820</v>
      </c>
      <c r="G168" s="45">
        <v>29324</v>
      </c>
      <c r="H168" s="46">
        <f t="shared" si="14"/>
        <v>29324</v>
      </c>
      <c r="I168" s="45">
        <f t="shared" si="12"/>
        <v>0</v>
      </c>
      <c r="J168" s="45">
        <f t="shared" si="15"/>
        <v>29324</v>
      </c>
      <c r="K168" s="47">
        <v>0</v>
      </c>
      <c r="L168" s="9" t="s">
        <v>768</v>
      </c>
    </row>
    <row r="169" spans="1:12" s="9" customFormat="1" ht="11.25" customHeight="1">
      <c r="A169" s="19">
        <v>163</v>
      </c>
      <c r="B169" s="43" t="s">
        <v>318</v>
      </c>
      <c r="C169" s="48" t="s">
        <v>319</v>
      </c>
      <c r="D169" s="45">
        <v>387048</v>
      </c>
      <c r="E169" s="45">
        <v>1338084</v>
      </c>
      <c r="F169" s="45">
        <v>1064503</v>
      </c>
      <c r="G169" s="45">
        <v>113467</v>
      </c>
      <c r="H169" s="46">
        <f t="shared" si="14"/>
        <v>113467</v>
      </c>
      <c r="I169" s="45">
        <f t="shared" si="12"/>
        <v>0</v>
      </c>
      <c r="J169" s="45">
        <f t="shared" si="15"/>
        <v>113467</v>
      </c>
      <c r="K169" s="47">
        <v>0</v>
      </c>
      <c r="L169" s="9" t="s">
        <v>768</v>
      </c>
    </row>
    <row r="170" spans="1:12" s="9" customFormat="1" ht="11.25" customHeight="1">
      <c r="A170" s="19">
        <v>164</v>
      </c>
      <c r="B170" s="43" t="s">
        <v>320</v>
      </c>
      <c r="C170" s="48" t="s">
        <v>321</v>
      </c>
      <c r="D170" s="45">
        <v>0</v>
      </c>
      <c r="E170" s="45">
        <v>0</v>
      </c>
      <c r="F170" s="45">
        <v>0</v>
      </c>
      <c r="G170" s="45">
        <v>0</v>
      </c>
      <c r="H170" s="46">
        <f t="shared" si="14"/>
        <v>0</v>
      </c>
      <c r="I170" s="45">
        <f t="shared" si="12"/>
        <v>0</v>
      </c>
      <c r="J170" s="45">
        <f t="shared" si="15"/>
        <v>0</v>
      </c>
      <c r="K170" s="47">
        <v>0</v>
      </c>
      <c r="L170" s="9" t="s">
        <v>768</v>
      </c>
    </row>
    <row r="171" spans="1:12" s="9" customFormat="1" ht="11.25" customHeight="1">
      <c r="A171" s="19">
        <v>165</v>
      </c>
      <c r="B171" s="43" t="s">
        <v>322</v>
      </c>
      <c r="C171" s="48" t="s">
        <v>323</v>
      </c>
      <c r="D171" s="45">
        <v>55</v>
      </c>
      <c r="E171" s="45">
        <v>0</v>
      </c>
      <c r="F171" s="45">
        <v>0</v>
      </c>
      <c r="G171" s="45">
        <v>55</v>
      </c>
      <c r="H171" s="46">
        <f t="shared" si="14"/>
        <v>55</v>
      </c>
      <c r="I171" s="45">
        <f t="shared" si="12"/>
        <v>0</v>
      </c>
      <c r="J171" s="45">
        <f t="shared" si="15"/>
        <v>55</v>
      </c>
      <c r="K171" s="47">
        <v>0</v>
      </c>
      <c r="L171" s="9" t="s">
        <v>768</v>
      </c>
    </row>
    <row r="172" spans="1:12" s="9" customFormat="1" ht="11.25" customHeight="1">
      <c r="A172" s="19">
        <v>166</v>
      </c>
      <c r="B172" s="43" t="s">
        <v>324</v>
      </c>
      <c r="C172" s="48" t="s">
        <v>325</v>
      </c>
      <c r="D172" s="45">
        <v>0</v>
      </c>
      <c r="E172" s="45">
        <v>0</v>
      </c>
      <c r="F172" s="45">
        <v>0</v>
      </c>
      <c r="G172" s="45">
        <v>0</v>
      </c>
      <c r="H172" s="46">
        <f t="shared" si="14"/>
        <v>0</v>
      </c>
      <c r="I172" s="45">
        <f t="shared" si="12"/>
        <v>0</v>
      </c>
      <c r="J172" s="45">
        <f t="shared" si="15"/>
        <v>0</v>
      </c>
      <c r="K172" s="47">
        <v>0</v>
      </c>
      <c r="L172" s="9" t="s">
        <v>768</v>
      </c>
    </row>
    <row r="173" spans="1:11" ht="11.25" customHeight="1">
      <c r="A173" s="19">
        <v>167</v>
      </c>
      <c r="B173" s="38" t="s">
        <v>326</v>
      </c>
      <c r="C173" s="39" t="s">
        <v>327</v>
      </c>
      <c r="D173" s="40">
        <f>SUM(D174:D178)</f>
        <v>3275831</v>
      </c>
      <c r="E173" s="40">
        <f>SUM(E174:E178)</f>
        <v>34324197</v>
      </c>
      <c r="F173" s="40">
        <f>SUM(F174:F178)</f>
        <v>42271539</v>
      </c>
      <c r="G173" s="40">
        <f>SUM(G174:G178)</f>
        <v>11223173</v>
      </c>
      <c r="H173" s="41">
        <f t="shared" si="14"/>
        <v>11223173</v>
      </c>
      <c r="I173" s="40">
        <f t="shared" si="12"/>
        <v>0</v>
      </c>
      <c r="J173" s="40">
        <f>SUM(J174:J178)</f>
        <v>11223173</v>
      </c>
      <c r="K173" s="42">
        <f>SUM(K174:K178)</f>
        <v>0</v>
      </c>
    </row>
    <row r="174" spans="1:12" s="9" customFormat="1" ht="11.25" customHeight="1">
      <c r="A174" s="19">
        <v>168</v>
      </c>
      <c r="B174" s="43" t="s">
        <v>328</v>
      </c>
      <c r="C174" s="48" t="s">
        <v>329</v>
      </c>
      <c r="D174" s="45">
        <v>0</v>
      </c>
      <c r="E174" s="45">
        <v>112539</v>
      </c>
      <c r="F174" s="45">
        <v>112539</v>
      </c>
      <c r="G174" s="45">
        <v>0</v>
      </c>
      <c r="H174" s="46">
        <f t="shared" si="14"/>
        <v>0</v>
      </c>
      <c r="I174" s="45">
        <f t="shared" si="12"/>
        <v>0</v>
      </c>
      <c r="J174" s="45">
        <f>+H174</f>
        <v>0</v>
      </c>
      <c r="K174" s="47">
        <v>0</v>
      </c>
      <c r="L174" s="9" t="s">
        <v>768</v>
      </c>
    </row>
    <row r="175" spans="1:12" s="9" customFormat="1" ht="11.25" customHeight="1">
      <c r="A175" s="19">
        <v>169</v>
      </c>
      <c r="B175" s="43" t="s">
        <v>330</v>
      </c>
      <c r="C175" s="48" t="s">
        <v>331</v>
      </c>
      <c r="D175" s="45">
        <v>0</v>
      </c>
      <c r="E175" s="45">
        <v>14110</v>
      </c>
      <c r="F175" s="45">
        <v>14110</v>
      </c>
      <c r="G175" s="45">
        <v>0</v>
      </c>
      <c r="H175" s="46">
        <f t="shared" si="14"/>
        <v>0</v>
      </c>
      <c r="I175" s="45">
        <f t="shared" si="12"/>
        <v>0</v>
      </c>
      <c r="J175" s="45">
        <f>+H175</f>
        <v>0</v>
      </c>
      <c r="K175" s="47">
        <v>0</v>
      </c>
      <c r="L175" s="9" t="s">
        <v>768</v>
      </c>
    </row>
    <row r="176" spans="1:12" s="9" customFormat="1" ht="11.25" customHeight="1">
      <c r="A176" s="19">
        <v>170</v>
      </c>
      <c r="B176" s="43" t="s">
        <v>332</v>
      </c>
      <c r="C176" s="48" t="s">
        <v>333</v>
      </c>
      <c r="D176" s="45">
        <v>2360909</v>
      </c>
      <c r="E176" s="45">
        <v>2704033</v>
      </c>
      <c r="F176" s="45">
        <v>343124</v>
      </c>
      <c r="G176" s="45">
        <v>0</v>
      </c>
      <c r="H176" s="46">
        <f t="shared" si="14"/>
        <v>0</v>
      </c>
      <c r="I176" s="45">
        <f t="shared" si="12"/>
        <v>0</v>
      </c>
      <c r="J176" s="45">
        <f>+H176</f>
        <v>0</v>
      </c>
      <c r="K176" s="47">
        <v>0</v>
      </c>
      <c r="L176" s="9" t="s">
        <v>768</v>
      </c>
    </row>
    <row r="177" spans="1:12" s="9" customFormat="1" ht="11.25" customHeight="1">
      <c r="A177" s="19">
        <v>171</v>
      </c>
      <c r="B177" s="43" t="s">
        <v>334</v>
      </c>
      <c r="C177" s="48" t="s">
        <v>335</v>
      </c>
      <c r="D177" s="45">
        <v>0</v>
      </c>
      <c r="E177" s="45">
        <v>0</v>
      </c>
      <c r="F177" s="45">
        <v>0</v>
      </c>
      <c r="G177" s="45">
        <v>0</v>
      </c>
      <c r="H177" s="46">
        <f t="shared" si="14"/>
        <v>0</v>
      </c>
      <c r="I177" s="45">
        <f t="shared" si="12"/>
        <v>0</v>
      </c>
      <c r="J177" s="45">
        <f>+H177</f>
        <v>0</v>
      </c>
      <c r="K177" s="47">
        <v>0</v>
      </c>
      <c r="L177" s="9" t="s">
        <v>768</v>
      </c>
    </row>
    <row r="178" spans="1:12" s="9" customFormat="1" ht="11.25" customHeight="1">
      <c r="A178" s="19">
        <v>172</v>
      </c>
      <c r="B178" s="43" t="s">
        <v>336</v>
      </c>
      <c r="C178" s="48" t="s">
        <v>40</v>
      </c>
      <c r="D178" s="45">
        <v>914922</v>
      </c>
      <c r="E178" s="45">
        <v>31493515</v>
      </c>
      <c r="F178" s="45">
        <v>41801766</v>
      </c>
      <c r="G178" s="45">
        <v>11223173</v>
      </c>
      <c r="H178" s="46">
        <f t="shared" si="14"/>
        <v>11223173</v>
      </c>
      <c r="I178" s="45">
        <f t="shared" si="12"/>
        <v>0</v>
      </c>
      <c r="J178" s="45">
        <f>+H178</f>
        <v>11223173</v>
      </c>
      <c r="K178" s="47">
        <v>0</v>
      </c>
      <c r="L178" s="9" t="s">
        <v>768</v>
      </c>
    </row>
    <row r="179" spans="1:11" ht="11.25" customHeight="1">
      <c r="A179" s="19">
        <v>173</v>
      </c>
      <c r="B179" s="38" t="s">
        <v>337</v>
      </c>
      <c r="C179" s="39" t="s">
        <v>338</v>
      </c>
      <c r="D179" s="40">
        <f>+D180</f>
        <v>0</v>
      </c>
      <c r="E179" s="40">
        <f>+E180</f>
        <v>0</v>
      </c>
      <c r="F179" s="40">
        <f>+F180</f>
        <v>0</v>
      </c>
      <c r="G179" s="40">
        <f>+G180</f>
        <v>0</v>
      </c>
      <c r="H179" s="41">
        <f t="shared" si="14"/>
        <v>0</v>
      </c>
      <c r="I179" s="40">
        <f t="shared" si="12"/>
        <v>0</v>
      </c>
      <c r="J179" s="40">
        <f>+J180</f>
        <v>0</v>
      </c>
      <c r="K179" s="42">
        <f>+K180</f>
        <v>0</v>
      </c>
    </row>
    <row r="180" spans="1:12" s="9" customFormat="1" ht="11.25" customHeight="1">
      <c r="A180" s="19">
        <v>174</v>
      </c>
      <c r="B180" s="43" t="s">
        <v>339</v>
      </c>
      <c r="C180" s="48" t="s">
        <v>340</v>
      </c>
      <c r="D180" s="45">
        <v>0</v>
      </c>
      <c r="E180" s="45">
        <v>0</v>
      </c>
      <c r="F180" s="45">
        <v>0</v>
      </c>
      <c r="G180" s="45">
        <v>0</v>
      </c>
      <c r="H180" s="46">
        <f t="shared" si="14"/>
        <v>0</v>
      </c>
      <c r="I180" s="45">
        <f t="shared" si="12"/>
        <v>0</v>
      </c>
      <c r="J180" s="45">
        <f>+H180</f>
        <v>0</v>
      </c>
      <c r="K180" s="47">
        <v>0</v>
      </c>
      <c r="L180" s="9" t="s">
        <v>768</v>
      </c>
    </row>
    <row r="181" spans="1:11" ht="11.25" customHeight="1">
      <c r="A181" s="19">
        <v>175</v>
      </c>
      <c r="B181" s="38" t="s">
        <v>341</v>
      </c>
      <c r="C181" s="39" t="s">
        <v>342</v>
      </c>
      <c r="D181" s="40">
        <f>+D182</f>
        <v>0</v>
      </c>
      <c r="E181" s="40">
        <f>+E182</f>
        <v>280315</v>
      </c>
      <c r="F181" s="40">
        <f>+F182</f>
        <v>280315</v>
      </c>
      <c r="G181" s="40">
        <f>+G182</f>
        <v>0</v>
      </c>
      <c r="H181" s="41">
        <f t="shared" si="14"/>
        <v>0</v>
      </c>
      <c r="I181" s="40">
        <f t="shared" si="12"/>
        <v>0</v>
      </c>
      <c r="J181" s="40">
        <f>+J182</f>
        <v>0</v>
      </c>
      <c r="K181" s="42">
        <f>+K182</f>
        <v>0</v>
      </c>
    </row>
    <row r="182" spans="1:12" s="9" customFormat="1" ht="11.25" customHeight="1">
      <c r="A182" s="19">
        <v>176</v>
      </c>
      <c r="B182" s="43" t="s">
        <v>343</v>
      </c>
      <c r="C182" s="48" t="s">
        <v>344</v>
      </c>
      <c r="D182" s="45">
        <v>0</v>
      </c>
      <c r="E182" s="45">
        <v>280315</v>
      </c>
      <c r="F182" s="45">
        <v>280315</v>
      </c>
      <c r="G182" s="45">
        <v>0</v>
      </c>
      <c r="H182" s="46">
        <f t="shared" si="14"/>
        <v>0</v>
      </c>
      <c r="I182" s="45">
        <f t="shared" si="12"/>
        <v>0</v>
      </c>
      <c r="J182" s="45">
        <f>+H182</f>
        <v>0</v>
      </c>
      <c r="K182" s="47">
        <v>0</v>
      </c>
      <c r="L182" s="9" t="s">
        <v>768</v>
      </c>
    </row>
    <row r="183" spans="1:11" ht="22.5" customHeight="1">
      <c r="A183" s="19">
        <v>177</v>
      </c>
      <c r="B183" s="33" t="s">
        <v>345</v>
      </c>
      <c r="C183" s="34" t="s">
        <v>346</v>
      </c>
      <c r="D183" s="35">
        <f>+D184+D191</f>
        <v>2700682</v>
      </c>
      <c r="E183" s="35">
        <f>+E184+E191</f>
        <v>5517866</v>
      </c>
      <c r="F183" s="35">
        <f>+F184+F191</f>
        <v>5022630</v>
      </c>
      <c r="G183" s="35">
        <f>+G184+G191</f>
        <v>2205446</v>
      </c>
      <c r="H183" s="36">
        <f t="shared" si="14"/>
        <v>2205446</v>
      </c>
      <c r="I183" s="35">
        <f t="shared" si="12"/>
        <v>0</v>
      </c>
      <c r="J183" s="35">
        <f>+J184+J191</f>
        <v>2205446</v>
      </c>
      <c r="K183" s="37">
        <f>+K184+K191</f>
        <v>0</v>
      </c>
    </row>
    <row r="184" spans="1:11" ht="11.25" customHeight="1">
      <c r="A184" s="19">
        <v>178</v>
      </c>
      <c r="B184" s="38" t="s">
        <v>347</v>
      </c>
      <c r="C184" s="39" t="s">
        <v>348</v>
      </c>
      <c r="D184" s="40">
        <f>SUM(D185:D190)</f>
        <v>2700682</v>
      </c>
      <c r="E184" s="40">
        <f>SUM(E185:E190)</f>
        <v>5511164</v>
      </c>
      <c r="F184" s="40">
        <f>SUM(F185:F190)</f>
        <v>5015928</v>
      </c>
      <c r="G184" s="40">
        <f>SUM(G185:G190)</f>
        <v>2205446</v>
      </c>
      <c r="H184" s="41">
        <f t="shared" si="14"/>
        <v>2205446</v>
      </c>
      <c r="I184" s="40">
        <f t="shared" si="12"/>
        <v>0</v>
      </c>
      <c r="J184" s="40">
        <f>SUM(J185:J190)</f>
        <v>2205446</v>
      </c>
      <c r="K184" s="42">
        <f>SUM(K185:K190)</f>
        <v>0</v>
      </c>
    </row>
    <row r="185" spans="1:12" s="9" customFormat="1" ht="11.25" customHeight="1">
      <c r="A185" s="19">
        <v>179</v>
      </c>
      <c r="B185" s="43" t="s">
        <v>349</v>
      </c>
      <c r="C185" s="48" t="s">
        <v>350</v>
      </c>
      <c r="D185" s="45">
        <v>2898</v>
      </c>
      <c r="E185" s="45">
        <v>4908194</v>
      </c>
      <c r="F185" s="45">
        <v>4905296</v>
      </c>
      <c r="G185" s="45">
        <v>0</v>
      </c>
      <c r="H185" s="46">
        <f t="shared" si="14"/>
        <v>0</v>
      </c>
      <c r="I185" s="45">
        <f t="shared" si="12"/>
        <v>0</v>
      </c>
      <c r="J185" s="45">
        <f aca="true" t="shared" si="16" ref="J185:J190">+H185</f>
        <v>0</v>
      </c>
      <c r="K185" s="47">
        <v>0</v>
      </c>
      <c r="L185" s="9" t="s">
        <v>768</v>
      </c>
    </row>
    <row r="186" spans="1:12" s="9" customFormat="1" ht="11.25" customHeight="1">
      <c r="A186" s="19">
        <v>180</v>
      </c>
      <c r="B186" s="43" t="s">
        <v>351</v>
      </c>
      <c r="C186" s="48" t="s">
        <v>352</v>
      </c>
      <c r="D186" s="45">
        <v>274</v>
      </c>
      <c r="E186" s="45">
        <v>0</v>
      </c>
      <c r="F186" s="45">
        <v>0</v>
      </c>
      <c r="G186" s="45">
        <v>274</v>
      </c>
      <c r="H186" s="46">
        <f t="shared" si="14"/>
        <v>274</v>
      </c>
      <c r="I186" s="45">
        <f t="shared" si="12"/>
        <v>0</v>
      </c>
      <c r="J186" s="45">
        <f t="shared" si="16"/>
        <v>274</v>
      </c>
      <c r="K186" s="47">
        <v>0</v>
      </c>
      <c r="L186" s="9" t="s">
        <v>768</v>
      </c>
    </row>
    <row r="187" spans="1:12" s="9" customFormat="1" ht="11.25" customHeight="1">
      <c r="A187" s="19">
        <v>181</v>
      </c>
      <c r="B187" s="43" t="s">
        <v>353</v>
      </c>
      <c r="C187" s="48" t="s">
        <v>354</v>
      </c>
      <c r="D187" s="45">
        <v>1121474</v>
      </c>
      <c r="E187" s="45">
        <v>174252</v>
      </c>
      <c r="F187" s="45">
        <v>43679</v>
      </c>
      <c r="G187" s="45">
        <v>990901</v>
      </c>
      <c r="H187" s="46">
        <f t="shared" si="14"/>
        <v>990901</v>
      </c>
      <c r="I187" s="45">
        <f t="shared" si="12"/>
        <v>0</v>
      </c>
      <c r="J187" s="45">
        <f t="shared" si="16"/>
        <v>990901</v>
      </c>
      <c r="K187" s="47">
        <v>0</v>
      </c>
      <c r="L187" s="9" t="s">
        <v>768</v>
      </c>
    </row>
    <row r="188" spans="1:12" s="9" customFormat="1" ht="11.25" customHeight="1">
      <c r="A188" s="19">
        <v>182</v>
      </c>
      <c r="B188" s="43" t="s">
        <v>355</v>
      </c>
      <c r="C188" s="48" t="s">
        <v>356</v>
      </c>
      <c r="D188" s="45">
        <v>764117</v>
      </c>
      <c r="E188" s="45">
        <v>108587</v>
      </c>
      <c r="F188" s="45">
        <v>0</v>
      </c>
      <c r="G188" s="45">
        <v>655530</v>
      </c>
      <c r="H188" s="46">
        <f t="shared" si="14"/>
        <v>655530</v>
      </c>
      <c r="I188" s="45">
        <f t="shared" si="12"/>
        <v>0</v>
      </c>
      <c r="J188" s="45">
        <f t="shared" si="16"/>
        <v>655530</v>
      </c>
      <c r="K188" s="47">
        <v>0</v>
      </c>
      <c r="L188" s="9" t="s">
        <v>768</v>
      </c>
    </row>
    <row r="189" spans="1:12" s="9" customFormat="1" ht="11.25" customHeight="1">
      <c r="A189" s="19">
        <v>183</v>
      </c>
      <c r="B189" s="43" t="s">
        <v>357</v>
      </c>
      <c r="C189" s="48" t="s">
        <v>358</v>
      </c>
      <c r="D189" s="45">
        <v>374992</v>
      </c>
      <c r="E189" s="45">
        <v>27530</v>
      </c>
      <c r="F189" s="45">
        <v>0</v>
      </c>
      <c r="G189" s="45">
        <v>347462</v>
      </c>
      <c r="H189" s="46">
        <f aca="true" t="shared" si="17" ref="H189:H214">+D189+F189-E189</f>
        <v>347462</v>
      </c>
      <c r="I189" s="45">
        <f t="shared" si="12"/>
        <v>0</v>
      </c>
      <c r="J189" s="45">
        <f t="shared" si="16"/>
        <v>347462</v>
      </c>
      <c r="K189" s="47">
        <v>0</v>
      </c>
      <c r="L189" s="9" t="s">
        <v>768</v>
      </c>
    </row>
    <row r="190" spans="1:12" s="9" customFormat="1" ht="11.25" customHeight="1">
      <c r="A190" s="19">
        <v>184</v>
      </c>
      <c r="B190" s="43" t="s">
        <v>359</v>
      </c>
      <c r="C190" s="48" t="s">
        <v>360</v>
      </c>
      <c r="D190" s="45">
        <v>436927</v>
      </c>
      <c r="E190" s="45">
        <v>292601</v>
      </c>
      <c r="F190" s="45">
        <v>66953</v>
      </c>
      <c r="G190" s="45">
        <v>211279</v>
      </c>
      <c r="H190" s="46">
        <f t="shared" si="17"/>
        <v>211279</v>
      </c>
      <c r="I190" s="45">
        <f t="shared" si="12"/>
        <v>0</v>
      </c>
      <c r="J190" s="45">
        <f t="shared" si="16"/>
        <v>211279</v>
      </c>
      <c r="K190" s="47">
        <v>0</v>
      </c>
      <c r="L190" s="9" t="s">
        <v>768</v>
      </c>
    </row>
    <row r="191" spans="1:11" ht="11.25" customHeight="1">
      <c r="A191" s="19">
        <v>185</v>
      </c>
      <c r="B191" s="38" t="s">
        <v>361</v>
      </c>
      <c r="C191" s="39" t="s">
        <v>362</v>
      </c>
      <c r="D191" s="40">
        <f>+D192</f>
        <v>0</v>
      </c>
      <c r="E191" s="40">
        <f>+E192</f>
        <v>6702</v>
      </c>
      <c r="F191" s="40">
        <f>+F192</f>
        <v>6702</v>
      </c>
      <c r="G191" s="40">
        <f>+G192</f>
        <v>0</v>
      </c>
      <c r="H191" s="41">
        <f t="shared" si="17"/>
        <v>0</v>
      </c>
      <c r="I191" s="40">
        <f t="shared" si="12"/>
        <v>0</v>
      </c>
      <c r="J191" s="40">
        <f>+J192</f>
        <v>0</v>
      </c>
      <c r="K191" s="42">
        <f>+K192</f>
        <v>0</v>
      </c>
    </row>
    <row r="192" spans="1:12" s="9" customFormat="1" ht="11.25" customHeight="1">
      <c r="A192" s="19">
        <v>186</v>
      </c>
      <c r="B192" s="43" t="s">
        <v>363</v>
      </c>
      <c r="C192" s="48" t="s">
        <v>364</v>
      </c>
      <c r="D192" s="45">
        <v>0</v>
      </c>
      <c r="E192" s="45">
        <v>6702</v>
      </c>
      <c r="F192" s="45">
        <v>6702</v>
      </c>
      <c r="G192" s="45">
        <v>0</v>
      </c>
      <c r="H192" s="46">
        <f t="shared" si="17"/>
        <v>0</v>
      </c>
      <c r="I192" s="45">
        <f t="shared" si="12"/>
        <v>0</v>
      </c>
      <c r="J192" s="45">
        <f>+H192</f>
        <v>0</v>
      </c>
      <c r="K192" s="47">
        <v>0</v>
      </c>
      <c r="L192" s="9" t="s">
        <v>768</v>
      </c>
    </row>
    <row r="193" spans="1:11" ht="11.25" customHeight="1">
      <c r="A193" s="19">
        <v>187</v>
      </c>
      <c r="B193" s="33" t="s">
        <v>365</v>
      </c>
      <c r="C193" s="34" t="s">
        <v>366</v>
      </c>
      <c r="D193" s="35">
        <f>+D194+D197+D203+D206</f>
        <v>17139797</v>
      </c>
      <c r="E193" s="35">
        <f>+E194+E197+E203+E206</f>
        <v>1646837</v>
      </c>
      <c r="F193" s="35">
        <f>+F194+F197+F203+F206</f>
        <v>2105728</v>
      </c>
      <c r="G193" s="35">
        <f>+G194+G197+G203+G206</f>
        <v>17598688</v>
      </c>
      <c r="H193" s="36">
        <f t="shared" si="17"/>
        <v>17598688</v>
      </c>
      <c r="I193" s="35">
        <f t="shared" si="12"/>
        <v>0</v>
      </c>
      <c r="J193" s="35">
        <f>+J194+J197+J203+J206</f>
        <v>17598688</v>
      </c>
      <c r="K193" s="37">
        <f>+K194+K197+K203+K206</f>
        <v>0</v>
      </c>
    </row>
    <row r="194" spans="1:11" ht="11.25" customHeight="1">
      <c r="A194" s="19">
        <v>188</v>
      </c>
      <c r="B194" s="38" t="s">
        <v>367</v>
      </c>
      <c r="C194" s="39" t="s">
        <v>368</v>
      </c>
      <c r="D194" s="40">
        <f>SUM(D195:D196)</f>
        <v>17074288</v>
      </c>
      <c r="E194" s="40">
        <f>SUM(E195:E196)</f>
        <v>868710</v>
      </c>
      <c r="F194" s="40">
        <f>SUM(F195:F196)</f>
        <v>0</v>
      </c>
      <c r="G194" s="40">
        <f>SUM(G195:G196)</f>
        <v>16205578</v>
      </c>
      <c r="H194" s="41">
        <f t="shared" si="17"/>
        <v>16205578</v>
      </c>
      <c r="I194" s="40">
        <f t="shared" si="12"/>
        <v>0</v>
      </c>
      <c r="J194" s="40">
        <f>SUM(J195:J196)</f>
        <v>16205578</v>
      </c>
      <c r="K194" s="42">
        <f>SUM(K195:K196)</f>
        <v>0</v>
      </c>
    </row>
    <row r="195" spans="1:12" s="9" customFormat="1" ht="11.25" customHeight="1">
      <c r="A195" s="19">
        <v>189</v>
      </c>
      <c r="B195" s="43" t="s">
        <v>369</v>
      </c>
      <c r="C195" s="48" t="s">
        <v>370</v>
      </c>
      <c r="D195" s="45">
        <v>17074288</v>
      </c>
      <c r="E195" s="45">
        <v>868710</v>
      </c>
      <c r="F195" s="45">
        <v>0</v>
      </c>
      <c r="G195" s="45">
        <v>16205578</v>
      </c>
      <c r="H195" s="46">
        <f t="shared" si="17"/>
        <v>16205578</v>
      </c>
      <c r="I195" s="45">
        <f t="shared" si="12"/>
        <v>0</v>
      </c>
      <c r="J195" s="45">
        <f>+H195</f>
        <v>16205578</v>
      </c>
      <c r="K195" s="47">
        <v>0</v>
      </c>
      <c r="L195" s="9" t="s">
        <v>768</v>
      </c>
    </row>
    <row r="196" spans="1:12" s="9" customFormat="1" ht="11.25" customHeight="1">
      <c r="A196" s="19">
        <v>190</v>
      </c>
      <c r="B196" s="43" t="s">
        <v>371</v>
      </c>
      <c r="C196" s="48" t="s">
        <v>372</v>
      </c>
      <c r="D196" s="45">
        <v>0</v>
      </c>
      <c r="E196" s="45">
        <v>0</v>
      </c>
      <c r="F196" s="45">
        <v>0</v>
      </c>
      <c r="G196" s="45">
        <v>0</v>
      </c>
      <c r="H196" s="46">
        <f t="shared" si="17"/>
        <v>0</v>
      </c>
      <c r="I196" s="45">
        <f t="shared" si="12"/>
        <v>0</v>
      </c>
      <c r="J196" s="45">
        <f>+H196</f>
        <v>0</v>
      </c>
      <c r="K196" s="47">
        <v>0</v>
      </c>
      <c r="L196" s="9" t="s">
        <v>768</v>
      </c>
    </row>
    <row r="197" spans="1:11" ht="11.25" customHeight="1">
      <c r="A197" s="19">
        <v>191</v>
      </c>
      <c r="B197" s="38" t="s">
        <v>373</v>
      </c>
      <c r="C197" s="39" t="s">
        <v>374</v>
      </c>
      <c r="D197" s="40">
        <f>SUM(D198:D202)</f>
        <v>0</v>
      </c>
      <c r="E197" s="40">
        <f>SUM(E198:E202)</f>
        <v>670862</v>
      </c>
      <c r="F197" s="40">
        <f>SUM(F198:F202)</f>
        <v>2002950</v>
      </c>
      <c r="G197" s="40">
        <f>SUM(G198:G202)</f>
        <v>1332088</v>
      </c>
      <c r="H197" s="41">
        <f t="shared" si="17"/>
        <v>1332088</v>
      </c>
      <c r="I197" s="40">
        <f t="shared" si="12"/>
        <v>0</v>
      </c>
      <c r="J197" s="40">
        <f>SUM(J198:J202)</f>
        <v>1332088</v>
      </c>
      <c r="K197" s="42">
        <f>SUM(K198:K202)</f>
        <v>0</v>
      </c>
    </row>
    <row r="198" spans="1:12" s="9" customFormat="1" ht="11.25" customHeight="1">
      <c r="A198" s="19">
        <v>192</v>
      </c>
      <c r="B198" s="43" t="s">
        <v>375</v>
      </c>
      <c r="C198" s="48" t="s">
        <v>354</v>
      </c>
      <c r="D198" s="45">
        <v>0</v>
      </c>
      <c r="E198" s="45">
        <v>214092</v>
      </c>
      <c r="F198" s="45">
        <v>506041</v>
      </c>
      <c r="G198" s="45">
        <v>291949</v>
      </c>
      <c r="H198" s="46">
        <f t="shared" si="17"/>
        <v>291949</v>
      </c>
      <c r="I198" s="45">
        <f t="shared" si="12"/>
        <v>0</v>
      </c>
      <c r="J198" s="45">
        <f>+H198</f>
        <v>291949</v>
      </c>
      <c r="K198" s="47">
        <v>0</v>
      </c>
      <c r="L198" s="9" t="s">
        <v>768</v>
      </c>
    </row>
    <row r="199" spans="1:12" s="9" customFormat="1" ht="11.25" customHeight="1">
      <c r="A199" s="19">
        <v>193</v>
      </c>
      <c r="B199" s="43" t="s">
        <v>376</v>
      </c>
      <c r="C199" s="48" t="s">
        <v>358</v>
      </c>
      <c r="D199" s="45">
        <v>0</v>
      </c>
      <c r="E199" s="45">
        <v>102841</v>
      </c>
      <c r="F199" s="45">
        <v>321672</v>
      </c>
      <c r="G199" s="45">
        <v>218831</v>
      </c>
      <c r="H199" s="46">
        <f t="shared" si="17"/>
        <v>218831</v>
      </c>
      <c r="I199" s="45">
        <f aca="true" t="shared" si="18" ref="I199:I251">(G199-H199)</f>
        <v>0</v>
      </c>
      <c r="J199" s="45">
        <f>+H199</f>
        <v>218831</v>
      </c>
      <c r="K199" s="47">
        <v>0</v>
      </c>
      <c r="L199" s="9" t="s">
        <v>768</v>
      </c>
    </row>
    <row r="200" spans="1:12" s="9" customFormat="1" ht="11.25" customHeight="1">
      <c r="A200" s="19">
        <v>194</v>
      </c>
      <c r="B200" s="43" t="s">
        <v>377</v>
      </c>
      <c r="C200" s="48" t="s">
        <v>356</v>
      </c>
      <c r="D200" s="45">
        <v>0</v>
      </c>
      <c r="E200" s="45">
        <v>112096</v>
      </c>
      <c r="F200" s="45">
        <v>337095</v>
      </c>
      <c r="G200" s="45">
        <v>224999</v>
      </c>
      <c r="H200" s="46">
        <f t="shared" si="17"/>
        <v>224999</v>
      </c>
      <c r="I200" s="45">
        <f t="shared" si="18"/>
        <v>0</v>
      </c>
      <c r="J200" s="45">
        <f>+H200</f>
        <v>224999</v>
      </c>
      <c r="K200" s="47">
        <v>0</v>
      </c>
      <c r="L200" s="9" t="s">
        <v>768</v>
      </c>
    </row>
    <row r="201" spans="1:12" s="9" customFormat="1" ht="11.25" customHeight="1">
      <c r="A201" s="19">
        <v>195</v>
      </c>
      <c r="B201" s="43" t="s">
        <v>378</v>
      </c>
      <c r="C201" s="48" t="s">
        <v>360</v>
      </c>
      <c r="D201" s="45">
        <v>0</v>
      </c>
      <c r="E201" s="45">
        <v>222159</v>
      </c>
      <c r="F201" s="45">
        <v>378797</v>
      </c>
      <c r="G201" s="45">
        <v>156638</v>
      </c>
      <c r="H201" s="46">
        <f t="shared" si="17"/>
        <v>156638</v>
      </c>
      <c r="I201" s="45">
        <f t="shared" si="18"/>
        <v>0</v>
      </c>
      <c r="J201" s="45">
        <f>+H201</f>
        <v>156638</v>
      </c>
      <c r="K201" s="47">
        <v>0</v>
      </c>
      <c r="L201" s="9" t="s">
        <v>768</v>
      </c>
    </row>
    <row r="202" spans="1:12" s="9" customFormat="1" ht="11.25" customHeight="1">
      <c r="A202" s="19">
        <v>196</v>
      </c>
      <c r="B202" s="43" t="s">
        <v>379</v>
      </c>
      <c r="C202" s="48" t="s">
        <v>380</v>
      </c>
      <c r="D202" s="45">
        <v>0</v>
      </c>
      <c r="E202" s="45">
        <v>19674</v>
      </c>
      <c r="F202" s="45">
        <v>459345</v>
      </c>
      <c r="G202" s="45">
        <v>439671</v>
      </c>
      <c r="H202" s="46">
        <f t="shared" si="17"/>
        <v>439671</v>
      </c>
      <c r="I202" s="45">
        <f t="shared" si="18"/>
        <v>0</v>
      </c>
      <c r="J202" s="45">
        <f>+H202</f>
        <v>439671</v>
      </c>
      <c r="K202" s="47">
        <v>0</v>
      </c>
      <c r="L202" s="9" t="s">
        <v>768</v>
      </c>
    </row>
    <row r="203" spans="1:11" ht="11.25" customHeight="1">
      <c r="A203" s="19">
        <v>197</v>
      </c>
      <c r="B203" s="38" t="s">
        <v>381</v>
      </c>
      <c r="C203" s="39" t="s">
        <v>382</v>
      </c>
      <c r="D203" s="40">
        <f>SUM(D204:D205)</f>
        <v>0</v>
      </c>
      <c r="E203" s="40">
        <f>SUM(E204:E205)</f>
        <v>7616</v>
      </c>
      <c r="F203" s="40">
        <f>SUM(F204:F205)</f>
        <v>7616</v>
      </c>
      <c r="G203" s="40">
        <f>SUM(G204:G205)</f>
        <v>0</v>
      </c>
      <c r="H203" s="41">
        <f t="shared" si="17"/>
        <v>0</v>
      </c>
      <c r="I203" s="40">
        <f t="shared" si="18"/>
        <v>0</v>
      </c>
      <c r="J203" s="40">
        <f>SUM(J204:J205)</f>
        <v>0</v>
      </c>
      <c r="K203" s="42">
        <f>SUM(K204:K205)</f>
        <v>0</v>
      </c>
    </row>
    <row r="204" spans="1:12" s="9" customFormat="1" ht="11.25" customHeight="1">
      <c r="A204" s="19">
        <v>198</v>
      </c>
      <c r="B204" s="43" t="s">
        <v>383</v>
      </c>
      <c r="C204" s="48" t="s">
        <v>384</v>
      </c>
      <c r="D204" s="45">
        <v>281566</v>
      </c>
      <c r="E204" s="45">
        <v>7616</v>
      </c>
      <c r="F204" s="45">
        <v>0</v>
      </c>
      <c r="G204" s="45">
        <v>273950</v>
      </c>
      <c r="H204" s="46">
        <f t="shared" si="17"/>
        <v>273950</v>
      </c>
      <c r="I204" s="45">
        <f t="shared" si="18"/>
        <v>0</v>
      </c>
      <c r="J204" s="45">
        <v>0</v>
      </c>
      <c r="K204" s="47">
        <f>+H204</f>
        <v>273950</v>
      </c>
      <c r="L204" s="9" t="s">
        <v>768</v>
      </c>
    </row>
    <row r="205" spans="1:12" s="9" customFormat="1" ht="11.25" customHeight="1">
      <c r="A205" s="19">
        <v>199</v>
      </c>
      <c r="B205" s="43" t="s">
        <v>385</v>
      </c>
      <c r="C205" s="48" t="s">
        <v>386</v>
      </c>
      <c r="D205" s="45">
        <v>-281566</v>
      </c>
      <c r="E205" s="45">
        <v>0</v>
      </c>
      <c r="F205" s="45">
        <v>7616</v>
      </c>
      <c r="G205" s="45">
        <v>-273950</v>
      </c>
      <c r="H205" s="46">
        <f t="shared" si="17"/>
        <v>-273950</v>
      </c>
      <c r="I205" s="45">
        <f t="shared" si="18"/>
        <v>0</v>
      </c>
      <c r="J205" s="45">
        <v>0</v>
      </c>
      <c r="K205" s="47">
        <f>+H205</f>
        <v>-273950</v>
      </c>
      <c r="L205" s="9" t="s">
        <v>768</v>
      </c>
    </row>
    <row r="206" spans="1:11" ht="11.25" customHeight="1">
      <c r="A206" s="19">
        <v>200</v>
      </c>
      <c r="B206" s="38" t="s">
        <v>387</v>
      </c>
      <c r="C206" s="39" t="s">
        <v>388</v>
      </c>
      <c r="D206" s="40">
        <f>+D207</f>
        <v>65509</v>
      </c>
      <c r="E206" s="40">
        <f>+E207</f>
        <v>99649</v>
      </c>
      <c r="F206" s="40">
        <f>+F207</f>
        <v>95162</v>
      </c>
      <c r="G206" s="40">
        <f>+G207</f>
        <v>61022</v>
      </c>
      <c r="H206" s="41">
        <f t="shared" si="17"/>
        <v>61022</v>
      </c>
      <c r="I206" s="40">
        <f t="shared" si="18"/>
        <v>0</v>
      </c>
      <c r="J206" s="40">
        <f>+J207</f>
        <v>61022</v>
      </c>
      <c r="K206" s="42">
        <f>+K207</f>
        <v>0</v>
      </c>
    </row>
    <row r="207" spans="1:12" s="9" customFormat="1" ht="11.25" customHeight="1">
      <c r="A207" s="19">
        <v>201</v>
      </c>
      <c r="B207" s="43" t="s">
        <v>389</v>
      </c>
      <c r="C207" s="48" t="s">
        <v>262</v>
      </c>
      <c r="D207" s="45">
        <v>65509</v>
      </c>
      <c r="E207" s="45">
        <v>99649</v>
      </c>
      <c r="F207" s="45">
        <v>95162</v>
      </c>
      <c r="G207" s="45">
        <v>61022</v>
      </c>
      <c r="H207" s="46">
        <f t="shared" si="17"/>
        <v>61022</v>
      </c>
      <c r="I207" s="45">
        <f t="shared" si="18"/>
        <v>0</v>
      </c>
      <c r="J207" s="45">
        <f>+H207</f>
        <v>61022</v>
      </c>
      <c r="K207" s="47">
        <v>0</v>
      </c>
      <c r="L207" s="9" t="s">
        <v>768</v>
      </c>
    </row>
    <row r="208" spans="1:11" ht="11.25" customHeight="1">
      <c r="A208" s="19">
        <v>202</v>
      </c>
      <c r="B208" s="33" t="s">
        <v>390</v>
      </c>
      <c r="C208" s="34" t="s">
        <v>391</v>
      </c>
      <c r="D208" s="35">
        <f aca="true" t="shared" si="19" ref="D208:G209">+D209</f>
        <v>7080910</v>
      </c>
      <c r="E208" s="35">
        <f t="shared" si="19"/>
        <v>163646579</v>
      </c>
      <c r="F208" s="35">
        <f t="shared" si="19"/>
        <v>166626915</v>
      </c>
      <c r="G208" s="35">
        <f t="shared" si="19"/>
        <v>10061246</v>
      </c>
      <c r="H208" s="36">
        <f t="shared" si="17"/>
        <v>10061246</v>
      </c>
      <c r="I208" s="35">
        <f t="shared" si="18"/>
        <v>0</v>
      </c>
      <c r="J208" s="35">
        <f>+J209</f>
        <v>10061246</v>
      </c>
      <c r="K208" s="37">
        <f>+K209</f>
        <v>0</v>
      </c>
    </row>
    <row r="209" spans="1:11" ht="11.25" customHeight="1">
      <c r="A209" s="19">
        <v>203</v>
      </c>
      <c r="B209" s="38" t="s">
        <v>392</v>
      </c>
      <c r="C209" s="39" t="s">
        <v>393</v>
      </c>
      <c r="D209" s="40">
        <f t="shared" si="19"/>
        <v>7080910</v>
      </c>
      <c r="E209" s="40">
        <f t="shared" si="19"/>
        <v>163646579</v>
      </c>
      <c r="F209" s="40">
        <f t="shared" si="19"/>
        <v>166626915</v>
      </c>
      <c r="G209" s="40">
        <f t="shared" si="19"/>
        <v>10061246</v>
      </c>
      <c r="H209" s="41">
        <f t="shared" si="17"/>
        <v>10061246</v>
      </c>
      <c r="I209" s="40">
        <f t="shared" si="18"/>
        <v>0</v>
      </c>
      <c r="J209" s="40">
        <f>+J210</f>
        <v>10061246</v>
      </c>
      <c r="K209" s="42">
        <f>+K210</f>
        <v>0</v>
      </c>
    </row>
    <row r="210" spans="1:12" s="9" customFormat="1" ht="11.25" customHeight="1">
      <c r="A210" s="19">
        <v>204</v>
      </c>
      <c r="B210" s="43" t="s">
        <v>394</v>
      </c>
      <c r="C210" s="48" t="s">
        <v>395</v>
      </c>
      <c r="D210" s="45">
        <v>7080910</v>
      </c>
      <c r="E210" s="45">
        <v>163646579</v>
      </c>
      <c r="F210" s="45">
        <v>166626915</v>
      </c>
      <c r="G210" s="45">
        <v>10061246</v>
      </c>
      <c r="H210" s="46">
        <f t="shared" si="17"/>
        <v>10061246</v>
      </c>
      <c r="I210" s="45">
        <f t="shared" si="18"/>
        <v>0</v>
      </c>
      <c r="J210" s="45">
        <f>+H210</f>
        <v>10061246</v>
      </c>
      <c r="K210" s="47">
        <v>0</v>
      </c>
      <c r="L210" s="9" t="s">
        <v>768</v>
      </c>
    </row>
    <row r="211" spans="1:11" ht="11.25" customHeight="1">
      <c r="A211" s="19">
        <v>205</v>
      </c>
      <c r="B211" s="28" t="s">
        <v>396</v>
      </c>
      <c r="C211" s="29" t="s">
        <v>397</v>
      </c>
      <c r="D211" s="30">
        <f>+D212</f>
        <v>1048222884</v>
      </c>
      <c r="E211" s="30">
        <f>+E212</f>
        <v>863061686</v>
      </c>
      <c r="F211" s="30">
        <f>+F212</f>
        <v>862385940</v>
      </c>
      <c r="G211" s="30">
        <f>+G212</f>
        <v>1047547138</v>
      </c>
      <c r="H211" s="31">
        <f t="shared" si="17"/>
        <v>1047547138</v>
      </c>
      <c r="I211" s="30">
        <f t="shared" si="18"/>
        <v>0</v>
      </c>
      <c r="J211" s="30">
        <f>+J212</f>
        <v>0</v>
      </c>
      <c r="K211" s="32">
        <f>+K212</f>
        <v>1047547138</v>
      </c>
    </row>
    <row r="212" spans="1:11" ht="11.25" customHeight="1">
      <c r="A212" s="19">
        <v>206</v>
      </c>
      <c r="B212" s="33" t="s">
        <v>398</v>
      </c>
      <c r="C212" s="34" t="s">
        <v>399</v>
      </c>
      <c r="D212" s="35">
        <f>+D213+D215+D218+D223+D225+D229</f>
        <v>1048222884</v>
      </c>
      <c r="E212" s="35">
        <f>+E213+E215+E218+E223+E225+E229</f>
        <v>863061686</v>
      </c>
      <c r="F212" s="35">
        <f>+F213+F215+F218+F223+F225+F229</f>
        <v>862385940</v>
      </c>
      <c r="G212" s="35">
        <f>+G213+G215+G218+G223+G225+G229</f>
        <v>1047547138</v>
      </c>
      <c r="H212" s="36">
        <f t="shared" si="17"/>
        <v>1047547138</v>
      </c>
      <c r="I212" s="35">
        <f t="shared" si="18"/>
        <v>0</v>
      </c>
      <c r="J212" s="35">
        <f>+J213+J215+J218+J223+J225+J229</f>
        <v>0</v>
      </c>
      <c r="K212" s="37">
        <f>+K213+K215+K218+K223+K225+K229</f>
        <v>1047547138</v>
      </c>
    </row>
    <row r="213" spans="1:11" ht="11.25" customHeight="1">
      <c r="A213" s="19">
        <v>207</v>
      </c>
      <c r="B213" s="38" t="s">
        <v>400</v>
      </c>
      <c r="C213" s="39" t="s">
        <v>401</v>
      </c>
      <c r="D213" s="40">
        <f>+D214</f>
        <v>1242846452</v>
      </c>
      <c r="E213" s="40">
        <f>+E214</f>
        <v>669248658</v>
      </c>
      <c r="F213" s="40">
        <f>+F214</f>
        <v>409937659</v>
      </c>
      <c r="G213" s="40">
        <f>+G214</f>
        <v>983535453</v>
      </c>
      <c r="H213" s="41">
        <f t="shared" si="17"/>
        <v>983535453</v>
      </c>
      <c r="I213" s="40">
        <f t="shared" si="18"/>
        <v>0</v>
      </c>
      <c r="J213" s="40">
        <f>+J214</f>
        <v>0</v>
      </c>
      <c r="K213" s="42">
        <f>+K214</f>
        <v>983535453</v>
      </c>
    </row>
    <row r="214" spans="1:12" s="9" customFormat="1" ht="11.25" customHeight="1">
      <c r="A214" s="19">
        <v>208</v>
      </c>
      <c r="B214" s="43" t="s">
        <v>402</v>
      </c>
      <c r="C214" s="48" t="s">
        <v>403</v>
      </c>
      <c r="D214" s="45">
        <f>1242846389+63</f>
        <v>1242846452</v>
      </c>
      <c r="E214" s="45">
        <v>669248658</v>
      </c>
      <c r="F214" s="45">
        <v>409937659</v>
      </c>
      <c r="G214" s="45">
        <f>983535389+64</f>
        <v>983535453</v>
      </c>
      <c r="H214" s="46">
        <f t="shared" si="17"/>
        <v>983535453</v>
      </c>
      <c r="I214" s="45">
        <f t="shared" si="18"/>
        <v>0</v>
      </c>
      <c r="J214" s="45">
        <v>0</v>
      </c>
      <c r="K214" s="47">
        <f>+H214</f>
        <v>983535453</v>
      </c>
      <c r="L214" s="9" t="s">
        <v>768</v>
      </c>
    </row>
    <row r="215" spans="1:11" ht="11.25" customHeight="1">
      <c r="A215" s="19">
        <v>209</v>
      </c>
      <c r="B215" s="38" t="s">
        <v>404</v>
      </c>
      <c r="C215" s="39" t="s">
        <v>405</v>
      </c>
      <c r="D215" s="40">
        <f>SUM(D216:D217)</f>
        <v>-259073325</v>
      </c>
      <c r="E215" s="40">
        <f>SUM(E216:E217)</f>
        <v>190037696</v>
      </c>
      <c r="F215" s="40">
        <f>SUM(F216:F217)</f>
        <v>449111021</v>
      </c>
      <c r="G215" s="40">
        <f>SUM(G216:G217)</f>
        <v>0</v>
      </c>
      <c r="H215" s="40">
        <f>SUM(H216:H217)</f>
        <v>0</v>
      </c>
      <c r="I215" s="40">
        <f t="shared" si="18"/>
        <v>0</v>
      </c>
      <c r="J215" s="40">
        <f>SUM(J216:J217)</f>
        <v>0</v>
      </c>
      <c r="K215" s="42">
        <f>SUM(K216:K217)</f>
        <v>0</v>
      </c>
    </row>
    <row r="216" spans="1:12" s="9" customFormat="1" ht="11.25" customHeight="1">
      <c r="A216" s="19">
        <v>210</v>
      </c>
      <c r="B216" s="43" t="s">
        <v>406</v>
      </c>
      <c r="C216" s="48" t="s">
        <v>407</v>
      </c>
      <c r="D216" s="45">
        <v>0</v>
      </c>
      <c r="E216" s="45">
        <v>0</v>
      </c>
      <c r="F216" s="45">
        <v>0</v>
      </c>
      <c r="G216" s="45">
        <v>0</v>
      </c>
      <c r="H216" s="46">
        <f aca="true" t="shared" si="20" ref="H216:H251">+D216+F216-E216</f>
        <v>0</v>
      </c>
      <c r="I216" s="45">
        <f t="shared" si="18"/>
        <v>0</v>
      </c>
      <c r="J216" s="45">
        <v>0</v>
      </c>
      <c r="K216" s="47">
        <v>0</v>
      </c>
      <c r="L216" s="9" t="s">
        <v>768</v>
      </c>
    </row>
    <row r="217" spans="1:12" s="9" customFormat="1" ht="11.25" customHeight="1">
      <c r="A217" s="19">
        <v>211</v>
      </c>
      <c r="B217" s="43" t="s">
        <v>408</v>
      </c>
      <c r="C217" s="48" t="s">
        <v>770</v>
      </c>
      <c r="D217" s="45">
        <v>-259073325</v>
      </c>
      <c r="E217" s="45">
        <v>190037696</v>
      </c>
      <c r="F217" s="45">
        <v>449111021</v>
      </c>
      <c r="G217" s="45">
        <v>0</v>
      </c>
      <c r="H217" s="46">
        <f t="shared" si="20"/>
        <v>0</v>
      </c>
      <c r="I217" s="45">
        <f t="shared" si="18"/>
        <v>0</v>
      </c>
      <c r="J217" s="45">
        <v>0</v>
      </c>
      <c r="K217" s="47">
        <f>+H217</f>
        <v>0</v>
      </c>
      <c r="L217" s="9" t="s">
        <v>768</v>
      </c>
    </row>
    <row r="218" spans="1:11" ht="11.25" customHeight="1">
      <c r="A218" s="19">
        <v>212</v>
      </c>
      <c r="B218" s="38" t="s">
        <v>410</v>
      </c>
      <c r="C218" s="39" t="s">
        <v>411</v>
      </c>
      <c r="D218" s="40">
        <f>SUM(D219:D222)</f>
        <v>50676453</v>
      </c>
      <c r="E218" s="40">
        <f>SUM(E219:E222)</f>
        <v>0</v>
      </c>
      <c r="F218" s="40">
        <f>SUM(F219:F222)</f>
        <v>0</v>
      </c>
      <c r="G218" s="40">
        <f>SUM(G219:G222)</f>
        <v>50676453</v>
      </c>
      <c r="H218" s="41">
        <f t="shared" si="20"/>
        <v>50676453</v>
      </c>
      <c r="I218" s="40">
        <f t="shared" si="18"/>
        <v>0</v>
      </c>
      <c r="J218" s="40">
        <f>SUM(J219:J222)</f>
        <v>0</v>
      </c>
      <c r="K218" s="42">
        <f>SUM(K219:K222)</f>
        <v>50676453</v>
      </c>
    </row>
    <row r="219" spans="1:12" s="9" customFormat="1" ht="11.25" customHeight="1">
      <c r="A219" s="19">
        <v>213</v>
      </c>
      <c r="B219" s="43" t="s">
        <v>412</v>
      </c>
      <c r="C219" s="48" t="s">
        <v>229</v>
      </c>
      <c r="D219" s="45">
        <v>22169308</v>
      </c>
      <c r="E219" s="45">
        <v>0</v>
      </c>
      <c r="F219" s="45">
        <v>0</v>
      </c>
      <c r="G219" s="45">
        <v>22169308</v>
      </c>
      <c r="H219" s="46">
        <f t="shared" si="20"/>
        <v>22169308</v>
      </c>
      <c r="I219" s="45">
        <f t="shared" si="18"/>
        <v>0</v>
      </c>
      <c r="J219" s="45">
        <v>0</v>
      </c>
      <c r="K219" s="47">
        <f>+H219</f>
        <v>22169308</v>
      </c>
      <c r="L219" s="9" t="s">
        <v>768</v>
      </c>
    </row>
    <row r="220" spans="1:12" s="9" customFormat="1" ht="11.25" customHeight="1">
      <c r="A220" s="19">
        <v>214</v>
      </c>
      <c r="B220" s="43" t="s">
        <v>413</v>
      </c>
      <c r="C220" s="48" t="s">
        <v>104</v>
      </c>
      <c r="D220" s="45">
        <v>2402188</v>
      </c>
      <c r="E220" s="45">
        <v>0</v>
      </c>
      <c r="F220" s="45">
        <v>0</v>
      </c>
      <c r="G220" s="45">
        <v>2402188</v>
      </c>
      <c r="H220" s="46">
        <f t="shared" si="20"/>
        <v>2402188</v>
      </c>
      <c r="I220" s="45">
        <f t="shared" si="18"/>
        <v>0</v>
      </c>
      <c r="J220" s="45">
        <v>0</v>
      </c>
      <c r="K220" s="47">
        <f>+H220</f>
        <v>2402188</v>
      </c>
      <c r="L220" s="9" t="s">
        <v>768</v>
      </c>
    </row>
    <row r="221" spans="1:12" s="9" customFormat="1" ht="11.25" customHeight="1">
      <c r="A221" s="19">
        <v>215</v>
      </c>
      <c r="B221" s="43" t="s">
        <v>414</v>
      </c>
      <c r="C221" s="48" t="s">
        <v>415</v>
      </c>
      <c r="D221" s="45">
        <v>0</v>
      </c>
      <c r="E221" s="45">
        <v>0</v>
      </c>
      <c r="F221" s="45">
        <v>0</v>
      </c>
      <c r="G221" s="45">
        <v>0</v>
      </c>
      <c r="H221" s="46">
        <f t="shared" si="20"/>
        <v>0</v>
      </c>
      <c r="I221" s="45">
        <f t="shared" si="18"/>
        <v>0</v>
      </c>
      <c r="J221" s="45">
        <v>0</v>
      </c>
      <c r="K221" s="47">
        <f>+H221</f>
        <v>0</v>
      </c>
      <c r="L221" s="9" t="s">
        <v>768</v>
      </c>
    </row>
    <row r="222" spans="1:12" s="9" customFormat="1" ht="11.25" customHeight="1">
      <c r="A222" s="19">
        <v>216</v>
      </c>
      <c r="B222" s="43" t="s">
        <v>416</v>
      </c>
      <c r="C222" s="48" t="s">
        <v>233</v>
      </c>
      <c r="D222" s="45">
        <v>26104957</v>
      </c>
      <c r="E222" s="45">
        <v>0</v>
      </c>
      <c r="F222" s="45">
        <v>0</v>
      </c>
      <c r="G222" s="45">
        <v>26104957</v>
      </c>
      <c r="H222" s="46">
        <f t="shared" si="20"/>
        <v>26104957</v>
      </c>
      <c r="I222" s="45">
        <f t="shared" si="18"/>
        <v>0</v>
      </c>
      <c r="J222" s="45">
        <v>0</v>
      </c>
      <c r="K222" s="47">
        <f>+H222</f>
        <v>26104957</v>
      </c>
      <c r="L222" s="9" t="s">
        <v>768</v>
      </c>
    </row>
    <row r="223" spans="1:11" ht="11.25" customHeight="1">
      <c r="A223" s="19">
        <v>217</v>
      </c>
      <c r="B223" s="38" t="s">
        <v>417</v>
      </c>
      <c r="C223" s="39" t="s">
        <v>418</v>
      </c>
      <c r="D223" s="40">
        <f>+D224</f>
        <v>2088676</v>
      </c>
      <c r="E223" s="40">
        <f>+E224</f>
        <v>0</v>
      </c>
      <c r="F223" s="40">
        <f>+F224</f>
        <v>5910</v>
      </c>
      <c r="G223" s="40">
        <f>+G224</f>
        <v>2094586</v>
      </c>
      <c r="H223" s="41">
        <f t="shared" si="20"/>
        <v>2094586</v>
      </c>
      <c r="I223" s="40">
        <f t="shared" si="18"/>
        <v>0</v>
      </c>
      <c r="J223" s="40">
        <f>+J224</f>
        <v>0</v>
      </c>
      <c r="K223" s="42">
        <f>+K224</f>
        <v>2094586</v>
      </c>
    </row>
    <row r="224" spans="1:12" s="9" customFormat="1" ht="11.25" customHeight="1">
      <c r="A224" s="19">
        <v>218</v>
      </c>
      <c r="B224" s="43" t="s">
        <v>419</v>
      </c>
      <c r="C224" s="48" t="s">
        <v>420</v>
      </c>
      <c r="D224" s="45">
        <v>2088676</v>
      </c>
      <c r="E224" s="45">
        <v>0</v>
      </c>
      <c r="F224" s="45">
        <v>5910</v>
      </c>
      <c r="G224" s="45">
        <v>2094586</v>
      </c>
      <c r="H224" s="46">
        <f t="shared" si="20"/>
        <v>2094586</v>
      </c>
      <c r="I224" s="45">
        <f t="shared" si="18"/>
        <v>0</v>
      </c>
      <c r="J224" s="45">
        <v>0</v>
      </c>
      <c r="K224" s="47">
        <f>+H224</f>
        <v>2094586</v>
      </c>
      <c r="L224" s="9" t="s">
        <v>768</v>
      </c>
    </row>
    <row r="225" spans="1:11" ht="11.25" customHeight="1">
      <c r="A225" s="19">
        <v>219</v>
      </c>
      <c r="B225" s="38" t="s">
        <v>421</v>
      </c>
      <c r="C225" s="39" t="s">
        <v>422</v>
      </c>
      <c r="D225" s="40">
        <f>SUM(D226:D228)</f>
        <v>15015978</v>
      </c>
      <c r="E225" s="40">
        <f>SUM(E226:E228)</f>
        <v>3095712</v>
      </c>
      <c r="F225" s="40">
        <f>SUM(F226:F228)</f>
        <v>0</v>
      </c>
      <c r="G225" s="40">
        <f>SUM(G226:G228)</f>
        <v>11920266</v>
      </c>
      <c r="H225" s="41">
        <f t="shared" si="20"/>
        <v>11920266</v>
      </c>
      <c r="I225" s="40">
        <f t="shared" si="18"/>
        <v>0</v>
      </c>
      <c r="J225" s="40">
        <f>SUM(J226:J228)</f>
        <v>0</v>
      </c>
      <c r="K225" s="42">
        <f>SUM(K226:K228)</f>
        <v>11920266</v>
      </c>
    </row>
    <row r="226" spans="1:12" s="9" customFormat="1" ht="11.25" customHeight="1">
      <c r="A226" s="19">
        <v>220</v>
      </c>
      <c r="B226" s="43" t="s">
        <v>423</v>
      </c>
      <c r="C226" s="48" t="s">
        <v>424</v>
      </c>
      <c r="D226" s="45">
        <v>3095712</v>
      </c>
      <c r="E226" s="45">
        <v>3095712</v>
      </c>
      <c r="F226" s="45">
        <v>0</v>
      </c>
      <c r="G226" s="45">
        <v>0</v>
      </c>
      <c r="H226" s="46">
        <f t="shared" si="20"/>
        <v>0</v>
      </c>
      <c r="I226" s="45">
        <f t="shared" si="18"/>
        <v>0</v>
      </c>
      <c r="J226" s="45">
        <v>0</v>
      </c>
      <c r="K226" s="47">
        <f>+H226</f>
        <v>0</v>
      </c>
      <c r="L226" s="9" t="s">
        <v>768</v>
      </c>
    </row>
    <row r="227" spans="1:12" s="9" customFormat="1" ht="11.25" customHeight="1">
      <c r="A227" s="19">
        <v>221</v>
      </c>
      <c r="B227" s="43" t="s">
        <v>425</v>
      </c>
      <c r="C227" s="48" t="s">
        <v>426</v>
      </c>
      <c r="D227" s="45">
        <v>11137072</v>
      </c>
      <c r="E227" s="45">
        <v>0</v>
      </c>
      <c r="F227" s="45">
        <v>0</v>
      </c>
      <c r="G227" s="45">
        <v>11137072</v>
      </c>
      <c r="H227" s="46">
        <f t="shared" si="20"/>
        <v>11137072</v>
      </c>
      <c r="I227" s="45">
        <f t="shared" si="18"/>
        <v>0</v>
      </c>
      <c r="J227" s="45">
        <v>0</v>
      </c>
      <c r="K227" s="47">
        <f>+H227</f>
        <v>11137072</v>
      </c>
      <c r="L227" s="9" t="s">
        <v>768</v>
      </c>
    </row>
    <row r="228" spans="1:12" s="9" customFormat="1" ht="11.25" customHeight="1">
      <c r="A228" s="19">
        <v>222</v>
      </c>
      <c r="B228" s="43" t="s">
        <v>427</v>
      </c>
      <c r="C228" s="48" t="s">
        <v>428</v>
      </c>
      <c r="D228" s="45">
        <v>783194</v>
      </c>
      <c r="E228" s="45">
        <v>0</v>
      </c>
      <c r="F228" s="45">
        <v>0</v>
      </c>
      <c r="G228" s="45">
        <v>783194</v>
      </c>
      <c r="H228" s="46">
        <f t="shared" si="20"/>
        <v>783194</v>
      </c>
      <c r="I228" s="45">
        <f t="shared" si="18"/>
        <v>0</v>
      </c>
      <c r="J228" s="45">
        <v>0</v>
      </c>
      <c r="K228" s="47">
        <f>+H228</f>
        <v>783194</v>
      </c>
      <c r="L228" s="9" t="s">
        <v>768</v>
      </c>
    </row>
    <row r="229" spans="1:11" ht="22.5" customHeight="1">
      <c r="A229" s="19">
        <v>223</v>
      </c>
      <c r="B229" s="38" t="s">
        <v>429</v>
      </c>
      <c r="C229" s="39" t="s">
        <v>430</v>
      </c>
      <c r="D229" s="40">
        <f>SUM(D230:D231)</f>
        <v>-3331350</v>
      </c>
      <c r="E229" s="40">
        <f>SUM(E230:E231)</f>
        <v>679620</v>
      </c>
      <c r="F229" s="40">
        <f>SUM(F230:F231)</f>
        <v>3331350</v>
      </c>
      <c r="G229" s="40">
        <f>SUM(G230:G231)</f>
        <v>-679620</v>
      </c>
      <c r="H229" s="41">
        <f t="shared" si="20"/>
        <v>-679620</v>
      </c>
      <c r="I229" s="40">
        <f t="shared" si="18"/>
        <v>0</v>
      </c>
      <c r="J229" s="40">
        <f>SUM(J230:J231)</f>
        <v>0</v>
      </c>
      <c r="K229" s="42">
        <f>SUM(K230:K231)</f>
        <v>-679620</v>
      </c>
    </row>
    <row r="230" spans="1:12" s="9" customFormat="1" ht="11.25" customHeight="1">
      <c r="A230" s="19">
        <v>224</v>
      </c>
      <c r="B230" s="43" t="s">
        <v>431</v>
      </c>
      <c r="C230" s="48" t="s">
        <v>432</v>
      </c>
      <c r="D230" s="45">
        <v>-2141237</v>
      </c>
      <c r="E230" s="45">
        <v>372192</v>
      </c>
      <c r="F230" s="45">
        <v>2141237</v>
      </c>
      <c r="G230" s="45">
        <v>-372192</v>
      </c>
      <c r="H230" s="46">
        <f t="shared" si="20"/>
        <v>-372192</v>
      </c>
      <c r="I230" s="45">
        <f t="shared" si="18"/>
        <v>0</v>
      </c>
      <c r="J230" s="45">
        <v>0</v>
      </c>
      <c r="K230" s="47">
        <f>+H230</f>
        <v>-372192</v>
      </c>
      <c r="L230" s="9" t="s">
        <v>768</v>
      </c>
    </row>
    <row r="231" spans="1:12" s="9" customFormat="1" ht="11.25" customHeight="1">
      <c r="A231" s="19">
        <v>225</v>
      </c>
      <c r="B231" s="43" t="s">
        <v>433</v>
      </c>
      <c r="C231" s="48" t="s">
        <v>434</v>
      </c>
      <c r="D231" s="45">
        <v>-1190113</v>
      </c>
      <c r="E231" s="45">
        <v>307428</v>
      </c>
      <c r="F231" s="45">
        <v>1190113</v>
      </c>
      <c r="G231" s="45">
        <v>-307428</v>
      </c>
      <c r="H231" s="46">
        <f t="shared" si="20"/>
        <v>-307428</v>
      </c>
      <c r="I231" s="45">
        <f t="shared" si="18"/>
        <v>0</v>
      </c>
      <c r="J231" s="45">
        <v>0</v>
      </c>
      <c r="K231" s="47">
        <f>+H231</f>
        <v>-307428</v>
      </c>
      <c r="L231" s="9" t="s">
        <v>768</v>
      </c>
    </row>
    <row r="232" spans="1:11" ht="11.25" customHeight="1">
      <c r="A232" s="19">
        <v>226</v>
      </c>
      <c r="B232" s="28" t="s">
        <v>435</v>
      </c>
      <c r="C232" s="29" t="s">
        <v>436</v>
      </c>
      <c r="D232" s="30">
        <f>+D233+D243+D252</f>
        <v>0</v>
      </c>
      <c r="E232" s="30">
        <f>+E233+E243+E252</f>
        <v>9671263</v>
      </c>
      <c r="F232" s="30">
        <f>+F233+F243+F252</f>
        <v>5086814971</v>
      </c>
      <c r="G232" s="30">
        <f>+G233+G243+G252</f>
        <v>5077143708</v>
      </c>
      <c r="H232" s="31">
        <f t="shared" si="20"/>
        <v>5077143708</v>
      </c>
      <c r="I232" s="30">
        <f t="shared" si="18"/>
        <v>0</v>
      </c>
      <c r="J232" s="30">
        <f>+J233+J243+J252</f>
        <v>0</v>
      </c>
      <c r="K232" s="32">
        <f>+K233+K243+K252</f>
        <v>5077143708</v>
      </c>
    </row>
    <row r="233" spans="1:11" ht="11.25" customHeight="1">
      <c r="A233" s="19">
        <v>227</v>
      </c>
      <c r="B233" s="33" t="s">
        <v>437</v>
      </c>
      <c r="C233" s="34" t="s">
        <v>438</v>
      </c>
      <c r="D233" s="35">
        <f>+D234+D238+D240</f>
        <v>0</v>
      </c>
      <c r="E233" s="35">
        <f>+E234+E238+E240</f>
        <v>4283476</v>
      </c>
      <c r="F233" s="35">
        <f>+F234+F238+F240</f>
        <v>54702745</v>
      </c>
      <c r="G233" s="35">
        <f>+G234+G238+G240</f>
        <v>50419269</v>
      </c>
      <c r="H233" s="36">
        <f t="shared" si="20"/>
        <v>50419269</v>
      </c>
      <c r="I233" s="35">
        <f t="shared" si="18"/>
        <v>0</v>
      </c>
      <c r="J233" s="35">
        <f>+J234+J238+J240</f>
        <v>0</v>
      </c>
      <c r="K233" s="37">
        <f>+K234+K238+K240</f>
        <v>50419269</v>
      </c>
    </row>
    <row r="234" spans="1:11" ht="11.25" customHeight="1">
      <c r="A234" s="19">
        <v>228</v>
      </c>
      <c r="B234" s="38" t="s">
        <v>439</v>
      </c>
      <c r="C234" s="39" t="s">
        <v>440</v>
      </c>
      <c r="D234" s="40">
        <f>SUM(D235:D237)</f>
        <v>0</v>
      </c>
      <c r="E234" s="40">
        <f>SUM(E235:E237)</f>
        <v>3663813</v>
      </c>
      <c r="F234" s="40">
        <f>SUM(F235:F237)</f>
        <v>19639727</v>
      </c>
      <c r="G234" s="40">
        <f>SUM(G235:G237)</f>
        <v>15975914</v>
      </c>
      <c r="H234" s="41">
        <f t="shared" si="20"/>
        <v>15975914</v>
      </c>
      <c r="I234" s="40">
        <f t="shared" si="18"/>
        <v>0</v>
      </c>
      <c r="J234" s="40">
        <f>SUM(J235:J237)</f>
        <v>0</v>
      </c>
      <c r="K234" s="42">
        <f>SUM(K235:K237)</f>
        <v>15975914</v>
      </c>
    </row>
    <row r="235" spans="1:12" s="9" customFormat="1" ht="11.25" customHeight="1">
      <c r="A235" s="19">
        <v>229</v>
      </c>
      <c r="B235" s="43" t="s">
        <v>441</v>
      </c>
      <c r="C235" s="48" t="s">
        <v>36</v>
      </c>
      <c r="D235" s="45">
        <v>0</v>
      </c>
      <c r="E235" s="45">
        <v>152</v>
      </c>
      <c r="F235" s="45">
        <v>2295788</v>
      </c>
      <c r="G235" s="45">
        <v>2295636</v>
      </c>
      <c r="H235" s="46">
        <f t="shared" si="20"/>
        <v>2295636</v>
      </c>
      <c r="I235" s="45">
        <f t="shared" si="18"/>
        <v>0</v>
      </c>
      <c r="J235" s="45">
        <v>0</v>
      </c>
      <c r="K235" s="47">
        <f>+H235</f>
        <v>2295636</v>
      </c>
      <c r="L235" s="9" t="s">
        <v>768</v>
      </c>
    </row>
    <row r="236" spans="1:12" s="9" customFormat="1" ht="11.25" customHeight="1">
      <c r="A236" s="19">
        <v>230</v>
      </c>
      <c r="B236" s="43" t="s">
        <v>771</v>
      </c>
      <c r="C236" s="48" t="s">
        <v>38</v>
      </c>
      <c r="D236" s="45">
        <v>0</v>
      </c>
      <c r="E236" s="45">
        <v>0</v>
      </c>
      <c r="F236" s="45">
        <v>0</v>
      </c>
      <c r="G236" s="45">
        <v>0</v>
      </c>
      <c r="H236" s="46">
        <f t="shared" si="20"/>
        <v>0</v>
      </c>
      <c r="I236" s="45">
        <f t="shared" si="18"/>
        <v>0</v>
      </c>
      <c r="J236" s="45">
        <v>0</v>
      </c>
      <c r="K236" s="47">
        <f>+H236</f>
        <v>0</v>
      </c>
      <c r="L236" s="9" t="s">
        <v>768</v>
      </c>
    </row>
    <row r="237" spans="1:12" s="9" customFormat="1" ht="11.25" customHeight="1">
      <c r="A237" s="19">
        <v>231</v>
      </c>
      <c r="B237" s="43" t="s">
        <v>442</v>
      </c>
      <c r="C237" s="48" t="s">
        <v>40</v>
      </c>
      <c r="D237" s="45">
        <v>0</v>
      </c>
      <c r="E237" s="45">
        <v>3663661</v>
      </c>
      <c r="F237" s="45">
        <v>17343939</v>
      </c>
      <c r="G237" s="45">
        <v>13680278</v>
      </c>
      <c r="H237" s="46">
        <f t="shared" si="20"/>
        <v>13680278</v>
      </c>
      <c r="I237" s="45">
        <f t="shared" si="18"/>
        <v>0</v>
      </c>
      <c r="J237" s="45">
        <v>0</v>
      </c>
      <c r="K237" s="47">
        <f>+H237</f>
        <v>13680278</v>
      </c>
      <c r="L237" s="9" t="s">
        <v>768</v>
      </c>
    </row>
    <row r="238" spans="1:11" ht="11.25" customHeight="1">
      <c r="A238" s="19">
        <v>232</v>
      </c>
      <c r="B238" s="38" t="s">
        <v>443</v>
      </c>
      <c r="C238" s="39" t="s">
        <v>444</v>
      </c>
      <c r="D238" s="40">
        <f>+D239</f>
        <v>0</v>
      </c>
      <c r="E238" s="40">
        <f>+E239</f>
        <v>511247</v>
      </c>
      <c r="F238" s="40">
        <f>+F239</f>
        <v>34983018</v>
      </c>
      <c r="G238" s="40">
        <f>+G239</f>
        <v>34471771</v>
      </c>
      <c r="H238" s="41">
        <f t="shared" si="20"/>
        <v>34471771</v>
      </c>
      <c r="I238" s="40">
        <f t="shared" si="18"/>
        <v>0</v>
      </c>
      <c r="J238" s="40">
        <f>+J239</f>
        <v>0</v>
      </c>
      <c r="K238" s="42">
        <f>+K239</f>
        <v>34471771</v>
      </c>
    </row>
    <row r="239" spans="1:12" s="9" customFormat="1" ht="11.25" customHeight="1">
      <c r="A239" s="19">
        <v>233</v>
      </c>
      <c r="B239" s="43" t="s">
        <v>445</v>
      </c>
      <c r="C239" s="48" t="s">
        <v>446</v>
      </c>
      <c r="D239" s="45">
        <v>0</v>
      </c>
      <c r="E239" s="45">
        <v>511247</v>
      </c>
      <c r="F239" s="45">
        <v>34983018</v>
      </c>
      <c r="G239" s="45">
        <v>34471771</v>
      </c>
      <c r="H239" s="46">
        <f t="shared" si="20"/>
        <v>34471771</v>
      </c>
      <c r="I239" s="45">
        <f t="shared" si="18"/>
        <v>0</v>
      </c>
      <c r="J239" s="45">
        <v>0</v>
      </c>
      <c r="K239" s="47">
        <f>+H239</f>
        <v>34471771</v>
      </c>
      <c r="L239" s="9" t="s">
        <v>768</v>
      </c>
    </row>
    <row r="240" spans="1:11" ht="11.25" customHeight="1">
      <c r="A240" s="19">
        <v>234</v>
      </c>
      <c r="B240" s="38" t="s">
        <v>447</v>
      </c>
      <c r="C240" s="39" t="s">
        <v>448</v>
      </c>
      <c r="D240" s="40">
        <f>SUM(D241:D242)</f>
        <v>0</v>
      </c>
      <c r="E240" s="40">
        <f>SUM(E241:E242)</f>
        <v>108416</v>
      </c>
      <c r="F240" s="40">
        <f>SUM(F241:F242)</f>
        <v>80000</v>
      </c>
      <c r="G240" s="40">
        <f>SUM(G241:G242)</f>
        <v>-28416</v>
      </c>
      <c r="H240" s="41">
        <f t="shared" si="20"/>
        <v>-28416</v>
      </c>
      <c r="I240" s="40">
        <f t="shared" si="18"/>
        <v>0</v>
      </c>
      <c r="J240" s="40">
        <f>SUM(J241:J242)</f>
        <v>0</v>
      </c>
      <c r="K240" s="42">
        <f>SUM(K241:K242)</f>
        <v>-28416</v>
      </c>
    </row>
    <row r="241" spans="1:12" ht="11.25" customHeight="1">
      <c r="A241" s="19">
        <v>235</v>
      </c>
      <c r="B241" s="43" t="s">
        <v>449</v>
      </c>
      <c r="C241" s="48" t="s">
        <v>450</v>
      </c>
      <c r="D241" s="45">
        <v>0</v>
      </c>
      <c r="E241" s="45">
        <v>5657</v>
      </c>
      <c r="F241" s="45">
        <v>0</v>
      </c>
      <c r="G241" s="45">
        <v>-5657</v>
      </c>
      <c r="H241" s="46">
        <f t="shared" si="20"/>
        <v>-5657</v>
      </c>
      <c r="I241" s="45">
        <f t="shared" si="18"/>
        <v>0</v>
      </c>
      <c r="J241" s="45">
        <v>0</v>
      </c>
      <c r="K241" s="47">
        <f>+H241</f>
        <v>-5657</v>
      </c>
      <c r="L241" s="20" t="s">
        <v>768</v>
      </c>
    </row>
    <row r="242" spans="1:12" s="9" customFormat="1" ht="11.25" customHeight="1">
      <c r="A242" s="19">
        <v>236</v>
      </c>
      <c r="B242" s="43" t="s">
        <v>451</v>
      </c>
      <c r="C242" s="48" t="s">
        <v>452</v>
      </c>
      <c r="D242" s="45">
        <v>0</v>
      </c>
      <c r="E242" s="45">
        <v>102759</v>
      </c>
      <c r="F242" s="45">
        <v>80000</v>
      </c>
      <c r="G242" s="45">
        <v>-22759</v>
      </c>
      <c r="H242" s="46">
        <f t="shared" si="20"/>
        <v>-22759</v>
      </c>
      <c r="I242" s="45">
        <f t="shared" si="18"/>
        <v>0</v>
      </c>
      <c r="J242" s="45">
        <v>0</v>
      </c>
      <c r="K242" s="47">
        <f>+H242</f>
        <v>-22759</v>
      </c>
      <c r="L242" s="9" t="s">
        <v>768</v>
      </c>
    </row>
    <row r="243" spans="1:11" ht="11.25" customHeight="1">
      <c r="A243" s="19">
        <v>237</v>
      </c>
      <c r="B243" s="33" t="s">
        <v>453</v>
      </c>
      <c r="C243" s="34" t="s">
        <v>454</v>
      </c>
      <c r="D243" s="35">
        <f>+D244+D249+D247</f>
        <v>0</v>
      </c>
      <c r="E243" s="35">
        <f>+E244+E249+E247</f>
        <v>4027637</v>
      </c>
      <c r="F243" s="35">
        <f>+F244+F249+F247</f>
        <v>5006713921</v>
      </c>
      <c r="G243" s="35">
        <f>+G244+G249+G247</f>
        <v>5002686284</v>
      </c>
      <c r="H243" s="36">
        <f t="shared" si="20"/>
        <v>5002686284</v>
      </c>
      <c r="I243" s="35">
        <f t="shared" si="18"/>
        <v>0</v>
      </c>
      <c r="J243" s="35">
        <f>+J244+J249+J247</f>
        <v>0</v>
      </c>
      <c r="K243" s="37">
        <f>+K244+K249+K247</f>
        <v>5002686284</v>
      </c>
    </row>
    <row r="244" spans="1:11" ht="11.25" customHeight="1">
      <c r="A244" s="19">
        <v>238</v>
      </c>
      <c r="B244" s="38" t="s">
        <v>455</v>
      </c>
      <c r="C244" s="39" t="s">
        <v>456</v>
      </c>
      <c r="D244" s="40">
        <f>SUM(D245:D246)</f>
        <v>0</v>
      </c>
      <c r="E244" s="40">
        <f>SUM(E245:E246)</f>
        <v>4027637</v>
      </c>
      <c r="F244" s="40">
        <f>SUM(F245:F246)</f>
        <v>5003733341</v>
      </c>
      <c r="G244" s="40">
        <f>SUM(G245:G246)</f>
        <v>4999705704</v>
      </c>
      <c r="H244" s="41">
        <f t="shared" si="20"/>
        <v>4999705704</v>
      </c>
      <c r="I244" s="40">
        <f t="shared" si="18"/>
        <v>0</v>
      </c>
      <c r="J244" s="40">
        <f>SUM(J245:J246)</f>
        <v>0</v>
      </c>
      <c r="K244" s="42">
        <f>SUM(K245:K246)</f>
        <v>4999705704</v>
      </c>
    </row>
    <row r="245" spans="1:12" s="9" customFormat="1" ht="11.25" customHeight="1">
      <c r="A245" s="19">
        <v>239</v>
      </c>
      <c r="B245" s="43" t="s">
        <v>457</v>
      </c>
      <c r="C245" s="48" t="s">
        <v>458</v>
      </c>
      <c r="D245" s="45">
        <v>0</v>
      </c>
      <c r="E245" s="45">
        <v>2479583</v>
      </c>
      <c r="F245" s="45">
        <v>4906962483</v>
      </c>
      <c r="G245" s="45">
        <v>4904482900</v>
      </c>
      <c r="H245" s="46">
        <f t="shared" si="20"/>
        <v>4904482900</v>
      </c>
      <c r="I245" s="45">
        <f t="shared" si="18"/>
        <v>0</v>
      </c>
      <c r="J245" s="45">
        <v>0</v>
      </c>
      <c r="K245" s="47">
        <f>+H245</f>
        <v>4904482900</v>
      </c>
      <c r="L245" s="9" t="s">
        <v>768</v>
      </c>
    </row>
    <row r="246" spans="1:12" s="9" customFormat="1" ht="11.25" customHeight="1">
      <c r="A246" s="19">
        <v>240</v>
      </c>
      <c r="B246" s="43" t="s">
        <v>459</v>
      </c>
      <c r="C246" s="48" t="s">
        <v>460</v>
      </c>
      <c r="D246" s="45">
        <v>0</v>
      </c>
      <c r="E246" s="45">
        <v>1548054</v>
      </c>
      <c r="F246" s="45">
        <v>96770858</v>
      </c>
      <c r="G246" s="45">
        <v>95222804</v>
      </c>
      <c r="H246" s="46">
        <f t="shared" si="20"/>
        <v>95222804</v>
      </c>
      <c r="I246" s="45">
        <f t="shared" si="18"/>
        <v>0</v>
      </c>
      <c r="J246" s="45">
        <v>0</v>
      </c>
      <c r="K246" s="47">
        <f>+H246</f>
        <v>95222804</v>
      </c>
      <c r="L246" s="9" t="s">
        <v>768</v>
      </c>
    </row>
    <row r="247" spans="1:11" ht="11.25" customHeight="1">
      <c r="A247" s="19">
        <v>241</v>
      </c>
      <c r="B247" s="38" t="s">
        <v>461</v>
      </c>
      <c r="C247" s="39" t="s">
        <v>462</v>
      </c>
      <c r="D247" s="40">
        <f>D248</f>
        <v>0</v>
      </c>
      <c r="E247" s="40">
        <f>E248</f>
        <v>0</v>
      </c>
      <c r="F247" s="40">
        <f>F248</f>
        <v>448109</v>
      </c>
      <c r="G247" s="40">
        <f>G248</f>
        <v>448109</v>
      </c>
      <c r="H247" s="41">
        <f t="shared" si="20"/>
        <v>448109</v>
      </c>
      <c r="I247" s="40">
        <f t="shared" si="18"/>
        <v>0</v>
      </c>
      <c r="J247" s="40">
        <f>J248</f>
        <v>0</v>
      </c>
      <c r="K247" s="42">
        <f>K248</f>
        <v>448109</v>
      </c>
    </row>
    <row r="248" spans="1:12" s="9" customFormat="1" ht="11.25" customHeight="1">
      <c r="A248" s="19">
        <v>242</v>
      </c>
      <c r="B248" s="43" t="s">
        <v>463</v>
      </c>
      <c r="C248" s="48" t="s">
        <v>464</v>
      </c>
      <c r="D248" s="45">
        <v>0</v>
      </c>
      <c r="E248" s="45">
        <v>0</v>
      </c>
      <c r="F248" s="45">
        <v>448109</v>
      </c>
      <c r="G248" s="45">
        <v>448109</v>
      </c>
      <c r="H248" s="46">
        <f t="shared" si="20"/>
        <v>448109</v>
      </c>
      <c r="I248" s="45">
        <f t="shared" si="18"/>
        <v>0</v>
      </c>
      <c r="J248" s="45">
        <v>0</v>
      </c>
      <c r="K248" s="47">
        <f>+H248</f>
        <v>448109</v>
      </c>
      <c r="L248" s="9" t="s">
        <v>768</v>
      </c>
    </row>
    <row r="249" spans="1:11" ht="11.25" customHeight="1">
      <c r="A249" s="19">
        <v>243</v>
      </c>
      <c r="B249" s="38" t="s">
        <v>465</v>
      </c>
      <c r="C249" s="39" t="s">
        <v>466</v>
      </c>
      <c r="D249" s="40">
        <f>SUM(D250:D251)</f>
        <v>0</v>
      </c>
      <c r="E249" s="40">
        <f>SUM(E250:E251)</f>
        <v>0</v>
      </c>
      <c r="F249" s="40">
        <f>SUM(F250:F251)</f>
        <v>2532471</v>
      </c>
      <c r="G249" s="40">
        <f>SUM(G250:G251)</f>
        <v>2532471</v>
      </c>
      <c r="H249" s="41">
        <f t="shared" si="20"/>
        <v>2532471</v>
      </c>
      <c r="I249" s="40">
        <f t="shared" si="18"/>
        <v>0</v>
      </c>
      <c r="J249" s="40">
        <f>SUM(J250:J251)</f>
        <v>0</v>
      </c>
      <c r="K249" s="42">
        <f>SUM(K250:K251)</f>
        <v>2532471</v>
      </c>
    </row>
    <row r="250" spans="1:12" s="9" customFormat="1" ht="11.25" customHeight="1">
      <c r="A250" s="19">
        <v>244</v>
      </c>
      <c r="B250" s="43" t="s">
        <v>467</v>
      </c>
      <c r="C250" s="48" t="s">
        <v>468</v>
      </c>
      <c r="D250" s="45">
        <v>0</v>
      </c>
      <c r="E250" s="45">
        <v>0</v>
      </c>
      <c r="F250" s="45">
        <v>2532471</v>
      </c>
      <c r="G250" s="45">
        <v>2532471</v>
      </c>
      <c r="H250" s="46">
        <f t="shared" si="20"/>
        <v>2532471</v>
      </c>
      <c r="I250" s="45">
        <f t="shared" si="18"/>
        <v>0</v>
      </c>
      <c r="J250" s="45">
        <v>0</v>
      </c>
      <c r="K250" s="47">
        <f>+H250</f>
        <v>2532471</v>
      </c>
      <c r="L250" s="9" t="s">
        <v>768</v>
      </c>
    </row>
    <row r="251" spans="1:12" s="9" customFormat="1" ht="11.25" customHeight="1">
      <c r="A251" s="19">
        <v>245</v>
      </c>
      <c r="B251" s="43" t="s">
        <v>772</v>
      </c>
      <c r="C251" s="48" t="s">
        <v>773</v>
      </c>
      <c r="D251" s="45">
        <v>0</v>
      </c>
      <c r="E251" s="45">
        <v>0</v>
      </c>
      <c r="F251" s="45">
        <v>0</v>
      </c>
      <c r="G251" s="45">
        <v>0</v>
      </c>
      <c r="H251" s="46">
        <f t="shared" si="20"/>
        <v>0</v>
      </c>
      <c r="I251" s="45">
        <f t="shared" si="18"/>
        <v>0</v>
      </c>
      <c r="J251" s="45">
        <v>0</v>
      </c>
      <c r="K251" s="47">
        <f>+H251</f>
        <v>0</v>
      </c>
      <c r="L251" s="9" t="s">
        <v>768</v>
      </c>
    </row>
    <row r="252" spans="1:11" ht="11.25" customHeight="1">
      <c r="A252" s="19">
        <v>246</v>
      </c>
      <c r="B252" s="33" t="s">
        <v>469</v>
      </c>
      <c r="C252" s="34" t="s">
        <v>470</v>
      </c>
      <c r="D252" s="35">
        <f aca="true" t="shared" si="21" ref="D252:K252">+D253+D259+D262+D266+D270</f>
        <v>0</v>
      </c>
      <c r="E252" s="35">
        <f t="shared" si="21"/>
        <v>1360150</v>
      </c>
      <c r="F252" s="35">
        <f t="shared" si="21"/>
        <v>25398305</v>
      </c>
      <c r="G252" s="35">
        <f t="shared" si="21"/>
        <v>24038155</v>
      </c>
      <c r="H252" s="36">
        <f t="shared" si="21"/>
        <v>24038155</v>
      </c>
      <c r="I252" s="35">
        <f t="shared" si="21"/>
        <v>0</v>
      </c>
      <c r="J252" s="35">
        <f t="shared" si="21"/>
        <v>0</v>
      </c>
      <c r="K252" s="37">
        <f t="shared" si="21"/>
        <v>24038155</v>
      </c>
    </row>
    <row r="253" spans="1:11" ht="11.25" customHeight="1">
      <c r="A253" s="19">
        <v>247</v>
      </c>
      <c r="B253" s="38" t="s">
        <v>471</v>
      </c>
      <c r="C253" s="39" t="s">
        <v>472</v>
      </c>
      <c r="D253" s="40">
        <f>SUM(D254:D258)</f>
        <v>0</v>
      </c>
      <c r="E253" s="40">
        <f>SUM(E254:E258)</f>
        <v>455656</v>
      </c>
      <c r="F253" s="40">
        <f>SUM(F254:F258)</f>
        <v>13348617</v>
      </c>
      <c r="G253" s="40">
        <f>SUM(G254:G258)</f>
        <v>12892961</v>
      </c>
      <c r="H253" s="41">
        <f aca="true" t="shared" si="22" ref="H253:H258">+D253+F253-E253</f>
        <v>12892961</v>
      </c>
      <c r="I253" s="40">
        <f aca="true" t="shared" si="23" ref="I253:I258">(G253-H253)</f>
        <v>0</v>
      </c>
      <c r="J253" s="40">
        <f>SUM(J254:J258)</f>
        <v>0</v>
      </c>
      <c r="K253" s="42">
        <f>SUM(K254:K258)</f>
        <v>12892961</v>
      </c>
    </row>
    <row r="254" spans="1:12" s="9" customFormat="1" ht="11.25" customHeight="1">
      <c r="A254" s="19">
        <v>248</v>
      </c>
      <c r="B254" s="43" t="s">
        <v>473</v>
      </c>
      <c r="C254" s="48" t="s">
        <v>474</v>
      </c>
      <c r="D254" s="45">
        <v>0</v>
      </c>
      <c r="E254" s="45">
        <v>29</v>
      </c>
      <c r="F254" s="45">
        <v>108230</v>
      </c>
      <c r="G254" s="45">
        <v>108201</v>
      </c>
      <c r="H254" s="46">
        <f t="shared" si="22"/>
        <v>108201</v>
      </c>
      <c r="I254" s="45">
        <f t="shared" si="23"/>
        <v>0</v>
      </c>
      <c r="J254" s="45">
        <v>0</v>
      </c>
      <c r="K254" s="47">
        <f>+H254</f>
        <v>108201</v>
      </c>
      <c r="L254" s="9" t="s">
        <v>768</v>
      </c>
    </row>
    <row r="255" spans="1:12" s="9" customFormat="1" ht="11.25" customHeight="1">
      <c r="A255" s="19">
        <v>249</v>
      </c>
      <c r="B255" s="43" t="s">
        <v>475</v>
      </c>
      <c r="C255" s="48" t="s">
        <v>476</v>
      </c>
      <c r="D255" s="45">
        <v>0</v>
      </c>
      <c r="E255" s="45">
        <v>2878</v>
      </c>
      <c r="F255" s="45">
        <v>2890236</v>
      </c>
      <c r="G255" s="45">
        <v>2887358</v>
      </c>
      <c r="H255" s="46">
        <f t="shared" si="22"/>
        <v>2887358</v>
      </c>
      <c r="I255" s="45">
        <f t="shared" si="23"/>
        <v>0</v>
      </c>
      <c r="J255" s="45">
        <v>0</v>
      </c>
      <c r="K255" s="47">
        <f>+H255</f>
        <v>2887358</v>
      </c>
      <c r="L255" s="9" t="s">
        <v>768</v>
      </c>
    </row>
    <row r="256" spans="1:12" s="9" customFormat="1" ht="11.25" customHeight="1">
      <c r="A256" s="19">
        <v>250</v>
      </c>
      <c r="B256" s="43" t="s">
        <v>477</v>
      </c>
      <c r="C256" s="48" t="s">
        <v>478</v>
      </c>
      <c r="D256" s="45">
        <v>0</v>
      </c>
      <c r="E256" s="45">
        <v>0</v>
      </c>
      <c r="F256" s="45">
        <v>670360</v>
      </c>
      <c r="G256" s="45">
        <v>670360</v>
      </c>
      <c r="H256" s="46">
        <f t="shared" si="22"/>
        <v>670360</v>
      </c>
      <c r="I256" s="45">
        <f t="shared" si="23"/>
        <v>0</v>
      </c>
      <c r="J256" s="45">
        <v>0</v>
      </c>
      <c r="K256" s="47">
        <f>+H256</f>
        <v>670360</v>
      </c>
      <c r="L256" s="9" t="s">
        <v>768</v>
      </c>
    </row>
    <row r="257" spans="1:12" s="9" customFormat="1" ht="22.5" customHeight="1">
      <c r="A257" s="19">
        <v>251</v>
      </c>
      <c r="B257" s="43" t="s">
        <v>479</v>
      </c>
      <c r="C257" s="48" t="s">
        <v>480</v>
      </c>
      <c r="D257" s="45">
        <v>0</v>
      </c>
      <c r="E257" s="45">
        <v>452749</v>
      </c>
      <c r="F257" s="45">
        <v>9102892</v>
      </c>
      <c r="G257" s="45">
        <v>8650143</v>
      </c>
      <c r="H257" s="46">
        <f t="shared" si="22"/>
        <v>8650143</v>
      </c>
      <c r="I257" s="45">
        <f t="shared" si="23"/>
        <v>0</v>
      </c>
      <c r="J257" s="45">
        <v>0</v>
      </c>
      <c r="K257" s="47">
        <f>+H257</f>
        <v>8650143</v>
      </c>
      <c r="L257" s="9" t="s">
        <v>768</v>
      </c>
    </row>
    <row r="258" spans="1:12" s="9" customFormat="1" ht="11.25" customHeight="1">
      <c r="A258" s="19">
        <v>252</v>
      </c>
      <c r="B258" s="43" t="s">
        <v>481</v>
      </c>
      <c r="C258" s="48" t="s">
        <v>482</v>
      </c>
      <c r="D258" s="45">
        <v>0</v>
      </c>
      <c r="E258" s="45">
        <v>0</v>
      </c>
      <c r="F258" s="45">
        <v>576899</v>
      </c>
      <c r="G258" s="45">
        <v>576899</v>
      </c>
      <c r="H258" s="46">
        <f t="shared" si="22"/>
        <v>576899</v>
      </c>
      <c r="I258" s="45">
        <f t="shared" si="23"/>
        <v>0</v>
      </c>
      <c r="J258" s="45">
        <v>0</v>
      </c>
      <c r="K258" s="47">
        <f>+H258</f>
        <v>576899</v>
      </c>
      <c r="L258" s="9" t="s">
        <v>768</v>
      </c>
    </row>
    <row r="259" spans="1:11" ht="11.25" customHeight="1">
      <c r="A259" s="19">
        <v>253</v>
      </c>
      <c r="B259" s="38" t="s">
        <v>483</v>
      </c>
      <c r="C259" s="39" t="s">
        <v>484</v>
      </c>
      <c r="D259" s="40">
        <f aca="true" t="shared" si="24" ref="D259:K259">+D260+D261</f>
        <v>0</v>
      </c>
      <c r="E259" s="40">
        <f t="shared" si="24"/>
        <v>0</v>
      </c>
      <c r="F259" s="40">
        <f t="shared" si="24"/>
        <v>282</v>
      </c>
      <c r="G259" s="40">
        <f t="shared" si="24"/>
        <v>282</v>
      </c>
      <c r="H259" s="41">
        <f t="shared" si="24"/>
        <v>282</v>
      </c>
      <c r="I259" s="40">
        <f t="shared" si="24"/>
        <v>0</v>
      </c>
      <c r="J259" s="40">
        <f t="shared" si="24"/>
        <v>0</v>
      </c>
      <c r="K259" s="42">
        <f t="shared" si="24"/>
        <v>282</v>
      </c>
    </row>
    <row r="260" spans="1:12" s="9" customFormat="1" ht="11.25" customHeight="1">
      <c r="A260" s="19">
        <v>254</v>
      </c>
      <c r="B260" s="43" t="s">
        <v>485</v>
      </c>
      <c r="C260" s="48" t="s">
        <v>486</v>
      </c>
      <c r="D260" s="45">
        <v>0</v>
      </c>
      <c r="E260" s="45">
        <v>0</v>
      </c>
      <c r="F260" s="45">
        <v>6</v>
      </c>
      <c r="G260" s="45">
        <v>6</v>
      </c>
      <c r="H260" s="46">
        <f aca="true" t="shared" si="25" ref="H260:H269">+D260+F260-E260</f>
        <v>6</v>
      </c>
      <c r="I260" s="45">
        <f aca="true" t="shared" si="26" ref="I260:I269">(G260-H260)</f>
        <v>0</v>
      </c>
      <c r="J260" s="45">
        <v>0</v>
      </c>
      <c r="K260" s="47">
        <f>+H260</f>
        <v>6</v>
      </c>
      <c r="L260" s="9" t="s">
        <v>768</v>
      </c>
    </row>
    <row r="261" spans="1:12" s="9" customFormat="1" ht="11.25" customHeight="1">
      <c r="A261" s="19">
        <v>255</v>
      </c>
      <c r="B261" s="43" t="s">
        <v>487</v>
      </c>
      <c r="C261" s="48" t="s">
        <v>488</v>
      </c>
      <c r="D261" s="45">
        <v>0</v>
      </c>
      <c r="E261" s="45">
        <v>0</v>
      </c>
      <c r="F261" s="45">
        <v>276</v>
      </c>
      <c r="G261" s="45">
        <v>276</v>
      </c>
      <c r="H261" s="46">
        <f t="shared" si="25"/>
        <v>276</v>
      </c>
      <c r="I261" s="45">
        <f t="shared" si="26"/>
        <v>0</v>
      </c>
      <c r="J261" s="45">
        <v>0</v>
      </c>
      <c r="K261" s="47">
        <f>+H261</f>
        <v>276</v>
      </c>
      <c r="L261" s="9" t="s">
        <v>768</v>
      </c>
    </row>
    <row r="262" spans="1:11" ht="11.25" customHeight="1">
      <c r="A262" s="19">
        <v>256</v>
      </c>
      <c r="B262" s="38" t="s">
        <v>489</v>
      </c>
      <c r="C262" s="39" t="s">
        <v>490</v>
      </c>
      <c r="D262" s="40">
        <f>SUM(D263:D265)</f>
        <v>0</v>
      </c>
      <c r="E262" s="40">
        <f>SUM(E263:E265)</f>
        <v>0</v>
      </c>
      <c r="F262" s="40">
        <f>SUM(F263:F265)</f>
        <v>143715</v>
      </c>
      <c r="G262" s="40">
        <f>SUM(G263:G265)</f>
        <v>143715</v>
      </c>
      <c r="H262" s="41">
        <f t="shared" si="25"/>
        <v>143715</v>
      </c>
      <c r="I262" s="40">
        <f t="shared" si="26"/>
        <v>0</v>
      </c>
      <c r="J262" s="40">
        <f>SUM(J263:J265)</f>
        <v>0</v>
      </c>
      <c r="K262" s="42">
        <f>SUM(K263:K265)</f>
        <v>143715</v>
      </c>
    </row>
    <row r="263" spans="1:12" s="9" customFormat="1" ht="11.25" customHeight="1">
      <c r="A263" s="19">
        <v>257</v>
      </c>
      <c r="B263" s="43" t="s">
        <v>774</v>
      </c>
      <c r="C263" s="48" t="s">
        <v>775</v>
      </c>
      <c r="D263" s="45">
        <v>0</v>
      </c>
      <c r="E263" s="45">
        <v>0</v>
      </c>
      <c r="F263" s="45">
        <v>0</v>
      </c>
      <c r="G263" s="45">
        <v>0</v>
      </c>
      <c r="H263" s="46">
        <f t="shared" si="25"/>
        <v>0</v>
      </c>
      <c r="I263" s="45">
        <f t="shared" si="26"/>
        <v>0</v>
      </c>
      <c r="J263" s="45">
        <v>0</v>
      </c>
      <c r="K263" s="47">
        <f>+H263</f>
        <v>0</v>
      </c>
      <c r="L263" s="9" t="s">
        <v>768</v>
      </c>
    </row>
    <row r="264" spans="1:12" s="9" customFormat="1" ht="11.25" customHeight="1">
      <c r="A264" s="19">
        <v>258</v>
      </c>
      <c r="B264" s="43" t="s">
        <v>491</v>
      </c>
      <c r="C264" s="48" t="s">
        <v>492</v>
      </c>
      <c r="D264" s="45">
        <v>0</v>
      </c>
      <c r="E264" s="45">
        <v>0</v>
      </c>
      <c r="F264" s="45">
        <v>21</v>
      </c>
      <c r="G264" s="45">
        <v>21</v>
      </c>
      <c r="H264" s="46">
        <f t="shared" si="25"/>
        <v>21</v>
      </c>
      <c r="I264" s="45">
        <f t="shared" si="26"/>
        <v>0</v>
      </c>
      <c r="J264" s="45">
        <v>0</v>
      </c>
      <c r="K264" s="47">
        <f>+H264</f>
        <v>21</v>
      </c>
      <c r="L264" s="9" t="s">
        <v>768</v>
      </c>
    </row>
    <row r="265" spans="1:12" s="9" customFormat="1" ht="11.25" customHeight="1">
      <c r="A265" s="19">
        <v>259</v>
      </c>
      <c r="B265" s="43" t="s">
        <v>493</v>
      </c>
      <c r="C265" s="48" t="s">
        <v>494</v>
      </c>
      <c r="D265" s="45">
        <v>0</v>
      </c>
      <c r="E265" s="45">
        <v>0</v>
      </c>
      <c r="F265" s="45">
        <v>143694</v>
      </c>
      <c r="G265" s="45">
        <v>143694</v>
      </c>
      <c r="H265" s="46">
        <f t="shared" si="25"/>
        <v>143694</v>
      </c>
      <c r="I265" s="45">
        <f t="shared" si="26"/>
        <v>0</v>
      </c>
      <c r="J265" s="45">
        <v>0</v>
      </c>
      <c r="K265" s="47">
        <f>+H265</f>
        <v>143694</v>
      </c>
      <c r="L265" s="9" t="s">
        <v>768</v>
      </c>
    </row>
    <row r="266" spans="1:11" ht="11.25" customHeight="1">
      <c r="A266" s="19">
        <v>260</v>
      </c>
      <c r="B266" s="38" t="s">
        <v>495</v>
      </c>
      <c r="C266" s="39" t="s">
        <v>496</v>
      </c>
      <c r="D266" s="40">
        <f>SUM(D267:D269)</f>
        <v>0</v>
      </c>
      <c r="E266" s="40">
        <f>SUM(E267:E269)</f>
        <v>0</v>
      </c>
      <c r="F266" s="40">
        <f>SUM(F267:F269)</f>
        <v>10</v>
      </c>
      <c r="G266" s="40">
        <f>SUM(G267:G269)</f>
        <v>10</v>
      </c>
      <c r="H266" s="41">
        <f t="shared" si="25"/>
        <v>10</v>
      </c>
      <c r="I266" s="40">
        <f t="shared" si="26"/>
        <v>0</v>
      </c>
      <c r="J266" s="40">
        <f>SUM(J267:J269)</f>
        <v>0</v>
      </c>
      <c r="K266" s="42">
        <f>SUM(K267:K269)</f>
        <v>10</v>
      </c>
    </row>
    <row r="267" spans="1:12" s="9" customFormat="1" ht="11.25" customHeight="1">
      <c r="A267" s="19">
        <v>261</v>
      </c>
      <c r="B267" s="43" t="s">
        <v>776</v>
      </c>
      <c r="C267" s="48" t="s">
        <v>777</v>
      </c>
      <c r="D267" s="45">
        <v>0</v>
      </c>
      <c r="E267" s="45">
        <v>0</v>
      </c>
      <c r="F267" s="45">
        <v>0</v>
      </c>
      <c r="G267" s="45">
        <v>0</v>
      </c>
      <c r="H267" s="46">
        <f t="shared" si="25"/>
        <v>0</v>
      </c>
      <c r="I267" s="45">
        <f t="shared" si="26"/>
        <v>0</v>
      </c>
      <c r="J267" s="45">
        <v>0</v>
      </c>
      <c r="K267" s="47">
        <f>+H267</f>
        <v>0</v>
      </c>
      <c r="L267" s="9" t="s">
        <v>768</v>
      </c>
    </row>
    <row r="268" spans="1:12" s="9" customFormat="1" ht="11.25" customHeight="1">
      <c r="A268" s="19">
        <v>262</v>
      </c>
      <c r="B268" s="43" t="s">
        <v>778</v>
      </c>
      <c r="C268" s="48" t="s">
        <v>74</v>
      </c>
      <c r="D268" s="45">
        <v>0</v>
      </c>
      <c r="E268" s="45">
        <v>0</v>
      </c>
      <c r="F268" s="45">
        <v>0</v>
      </c>
      <c r="G268" s="45">
        <v>0</v>
      </c>
      <c r="H268" s="46">
        <f t="shared" si="25"/>
        <v>0</v>
      </c>
      <c r="I268" s="45">
        <f t="shared" si="26"/>
        <v>0</v>
      </c>
      <c r="J268" s="45">
        <v>0</v>
      </c>
      <c r="K268" s="47">
        <f>+H268</f>
        <v>0</v>
      </c>
      <c r="L268" s="9" t="s">
        <v>768</v>
      </c>
    </row>
    <row r="269" spans="1:12" s="9" customFormat="1" ht="11.25" customHeight="1">
      <c r="A269" s="19">
        <v>263</v>
      </c>
      <c r="B269" s="43" t="s">
        <v>497</v>
      </c>
      <c r="C269" s="48" t="s">
        <v>498</v>
      </c>
      <c r="D269" s="45">
        <v>0</v>
      </c>
      <c r="E269" s="45">
        <v>0</v>
      </c>
      <c r="F269" s="45">
        <v>10</v>
      </c>
      <c r="G269" s="45">
        <v>10</v>
      </c>
      <c r="H269" s="46">
        <f t="shared" si="25"/>
        <v>10</v>
      </c>
      <c r="I269" s="45">
        <f t="shared" si="26"/>
        <v>0</v>
      </c>
      <c r="J269" s="45">
        <v>0</v>
      </c>
      <c r="K269" s="47">
        <f>+H269</f>
        <v>10</v>
      </c>
      <c r="L269" s="9" t="s">
        <v>768</v>
      </c>
    </row>
    <row r="270" spans="1:11" ht="11.25" customHeight="1">
      <c r="A270" s="19">
        <v>264</v>
      </c>
      <c r="B270" s="38" t="s">
        <v>499</v>
      </c>
      <c r="C270" s="39" t="s">
        <v>500</v>
      </c>
      <c r="D270" s="40">
        <f aca="true" t="shared" si="27" ref="D270:K270">SUM(D271:D273)</f>
        <v>0</v>
      </c>
      <c r="E270" s="40">
        <f t="shared" si="27"/>
        <v>904494</v>
      </c>
      <c r="F270" s="40">
        <f t="shared" si="27"/>
        <v>11905681</v>
      </c>
      <c r="G270" s="40">
        <f t="shared" si="27"/>
        <v>11001187</v>
      </c>
      <c r="H270" s="41">
        <f t="shared" si="27"/>
        <v>11001187</v>
      </c>
      <c r="I270" s="40">
        <f t="shared" si="27"/>
        <v>0</v>
      </c>
      <c r="J270" s="40">
        <f t="shared" si="27"/>
        <v>0</v>
      </c>
      <c r="K270" s="42">
        <f t="shared" si="27"/>
        <v>11001187</v>
      </c>
    </row>
    <row r="271" spans="1:12" s="9" customFormat="1" ht="11.25" customHeight="1">
      <c r="A271" s="19">
        <v>265</v>
      </c>
      <c r="B271" s="43" t="s">
        <v>501</v>
      </c>
      <c r="C271" s="48" t="s">
        <v>502</v>
      </c>
      <c r="D271" s="45">
        <v>0</v>
      </c>
      <c r="E271" s="45">
        <v>153751</v>
      </c>
      <c r="F271" s="45">
        <v>11905681</v>
      </c>
      <c r="G271" s="45">
        <v>11751930</v>
      </c>
      <c r="H271" s="46">
        <f>+D271+F271-E271</f>
        <v>11751930</v>
      </c>
      <c r="I271" s="45">
        <f aca="true" t="shared" si="28" ref="I271:I302">(G271-H271)</f>
        <v>0</v>
      </c>
      <c r="J271" s="45">
        <v>0</v>
      </c>
      <c r="K271" s="47">
        <f>+H271</f>
        <v>11751930</v>
      </c>
      <c r="L271" s="9" t="s">
        <v>768</v>
      </c>
    </row>
    <row r="272" spans="1:12" s="9" customFormat="1" ht="11.25" customHeight="1">
      <c r="A272" s="19">
        <v>266</v>
      </c>
      <c r="B272" s="43" t="s">
        <v>503</v>
      </c>
      <c r="C272" s="48" t="s">
        <v>504</v>
      </c>
      <c r="D272" s="45">
        <v>0</v>
      </c>
      <c r="E272" s="45">
        <v>21932</v>
      </c>
      <c r="F272" s="45">
        <v>0</v>
      </c>
      <c r="G272" s="45">
        <v>-21932</v>
      </c>
      <c r="H272" s="46">
        <f>+D272+F272-E272</f>
        <v>-21932</v>
      </c>
      <c r="I272" s="45">
        <f t="shared" si="28"/>
        <v>0</v>
      </c>
      <c r="J272" s="45">
        <v>0</v>
      </c>
      <c r="K272" s="47">
        <f>+H272</f>
        <v>-21932</v>
      </c>
      <c r="L272" s="9" t="s">
        <v>768</v>
      </c>
    </row>
    <row r="273" spans="1:12" s="9" customFormat="1" ht="11.25" customHeight="1">
      <c r="A273" s="19">
        <v>267</v>
      </c>
      <c r="B273" s="43" t="s">
        <v>505</v>
      </c>
      <c r="C273" s="48" t="s">
        <v>506</v>
      </c>
      <c r="D273" s="45">
        <v>0</v>
      </c>
      <c r="E273" s="45">
        <v>728811</v>
      </c>
      <c r="F273" s="45">
        <v>0</v>
      </c>
      <c r="G273" s="45">
        <v>-728811</v>
      </c>
      <c r="H273" s="46">
        <f>+D273+F273-E273</f>
        <v>-728811</v>
      </c>
      <c r="I273" s="45">
        <f t="shared" si="28"/>
        <v>0</v>
      </c>
      <c r="J273" s="45">
        <v>0</v>
      </c>
      <c r="K273" s="47">
        <f>+H273</f>
        <v>-728811</v>
      </c>
      <c r="L273" s="9" t="s">
        <v>768</v>
      </c>
    </row>
    <row r="274" spans="1:11" ht="12.75">
      <c r="A274" s="19">
        <v>268</v>
      </c>
      <c r="B274" s="28" t="s">
        <v>507</v>
      </c>
      <c r="C274" s="29" t="s">
        <v>508</v>
      </c>
      <c r="D274" s="30">
        <f>+D275+D335+D347+D353+D368+D382+D388+D399</f>
        <v>0</v>
      </c>
      <c r="E274" s="30">
        <f>+E275+E335+E347+E353+E368+E382+E388+E399</f>
        <v>6078579976</v>
      </c>
      <c r="F274" s="30">
        <f>+F275+F335+F347+F353+F368+F382+F388+F399</f>
        <v>1182834214</v>
      </c>
      <c r="G274" s="30">
        <f>+G275+G335+G347+G353+G368+G382+G388+G399</f>
        <v>4895745762</v>
      </c>
      <c r="H274" s="30">
        <f>+H275+H335+H347+H353+H368+H382+H388+H399</f>
        <v>4895745762</v>
      </c>
      <c r="I274" s="30">
        <f t="shared" si="28"/>
        <v>0</v>
      </c>
      <c r="J274" s="30">
        <f>+J275+J335+J347+J353+J368+J382+J388+J399</f>
        <v>0</v>
      </c>
      <c r="K274" s="32">
        <f>+K275+K335+K347+K353+K368+K382+K388+K399</f>
        <v>4895745762</v>
      </c>
    </row>
    <row r="275" spans="1:11" ht="11.25" customHeight="1">
      <c r="A275" s="19">
        <v>269</v>
      </c>
      <c r="B275" s="33" t="s">
        <v>509</v>
      </c>
      <c r="C275" s="34" t="s">
        <v>510</v>
      </c>
      <c r="D275" s="35">
        <f>+D276+D298+D302+D308+D313+D330</f>
        <v>0</v>
      </c>
      <c r="E275" s="35">
        <f>+E276+E298+E302+E308+E313+E330</f>
        <v>12812340</v>
      </c>
      <c r="F275" s="35">
        <f>+F276+F298+F302+F308+F313+F330</f>
        <v>1492357</v>
      </c>
      <c r="G275" s="35">
        <f>+G276+G298+G302+G308+G313+G330</f>
        <v>11319983</v>
      </c>
      <c r="H275" s="36">
        <f aca="true" t="shared" si="29" ref="H275:H306">+D275+E275-F275</f>
        <v>11319983</v>
      </c>
      <c r="I275" s="35">
        <f t="shared" si="28"/>
        <v>0</v>
      </c>
      <c r="J275" s="35">
        <f>+J276+J298+J302+J308+J313+J330</f>
        <v>0</v>
      </c>
      <c r="K275" s="37">
        <f>+K276+K298+K302+K308+K313+K330</f>
        <v>11319983</v>
      </c>
    </row>
    <row r="276" spans="1:11" ht="11.25" customHeight="1">
      <c r="A276" s="19">
        <v>270</v>
      </c>
      <c r="B276" s="38" t="s">
        <v>511</v>
      </c>
      <c r="C276" s="39" t="s">
        <v>512</v>
      </c>
      <c r="D276" s="40">
        <f>SUM(D277:D297)</f>
        <v>0</v>
      </c>
      <c r="E276" s="40">
        <f>SUM(E277:E297)</f>
        <v>10185686</v>
      </c>
      <c r="F276" s="40">
        <f>SUM(F277:F297)</f>
        <v>1256407</v>
      </c>
      <c r="G276" s="40">
        <f>SUM(G277:G297)</f>
        <v>8929279</v>
      </c>
      <c r="H276" s="41">
        <f t="shared" si="29"/>
        <v>8929279</v>
      </c>
      <c r="I276" s="40">
        <f t="shared" si="28"/>
        <v>0</v>
      </c>
      <c r="J276" s="40">
        <f>SUM(J277:J297)</f>
        <v>0</v>
      </c>
      <c r="K276" s="42">
        <f>SUM(K277:K297)</f>
        <v>8929279</v>
      </c>
    </row>
    <row r="277" spans="1:12" s="9" customFormat="1" ht="11.25" customHeight="1">
      <c r="A277" s="19">
        <v>271</v>
      </c>
      <c r="B277" s="43" t="s">
        <v>513</v>
      </c>
      <c r="C277" s="48" t="s">
        <v>514</v>
      </c>
      <c r="D277" s="45">
        <v>0</v>
      </c>
      <c r="E277" s="45">
        <v>4147552</v>
      </c>
      <c r="F277" s="45">
        <v>100325</v>
      </c>
      <c r="G277" s="45">
        <v>4047227</v>
      </c>
      <c r="H277" s="46">
        <f t="shared" si="29"/>
        <v>4047227</v>
      </c>
      <c r="I277" s="45">
        <f t="shared" si="28"/>
        <v>0</v>
      </c>
      <c r="J277" s="45">
        <v>0</v>
      </c>
      <c r="K277" s="47">
        <f aca="true" t="shared" si="30" ref="K277:K297">+H277</f>
        <v>4047227</v>
      </c>
      <c r="L277" s="9" t="s">
        <v>768</v>
      </c>
    </row>
    <row r="278" spans="1:12" s="9" customFormat="1" ht="11.25" customHeight="1">
      <c r="A278" s="19">
        <v>272</v>
      </c>
      <c r="B278" s="43" t="s">
        <v>515</v>
      </c>
      <c r="C278" s="48" t="s">
        <v>516</v>
      </c>
      <c r="D278" s="45">
        <v>0</v>
      </c>
      <c r="E278" s="45">
        <v>28207</v>
      </c>
      <c r="F278" s="45">
        <v>0</v>
      </c>
      <c r="G278" s="45">
        <v>28207</v>
      </c>
      <c r="H278" s="46">
        <f t="shared" si="29"/>
        <v>28207</v>
      </c>
      <c r="I278" s="45">
        <f t="shared" si="28"/>
        <v>0</v>
      </c>
      <c r="J278" s="45">
        <v>0</v>
      </c>
      <c r="K278" s="47">
        <f t="shared" si="30"/>
        <v>28207</v>
      </c>
      <c r="L278" s="9" t="s">
        <v>768</v>
      </c>
    </row>
    <row r="279" spans="1:12" s="9" customFormat="1" ht="11.25" customHeight="1">
      <c r="A279" s="19">
        <v>273</v>
      </c>
      <c r="B279" s="43" t="s">
        <v>517</v>
      </c>
      <c r="C279" s="48" t="s">
        <v>518</v>
      </c>
      <c r="D279" s="45">
        <v>0</v>
      </c>
      <c r="E279" s="45">
        <v>43215</v>
      </c>
      <c r="F279" s="45">
        <v>0</v>
      </c>
      <c r="G279" s="45">
        <v>43215</v>
      </c>
      <c r="H279" s="46">
        <f t="shared" si="29"/>
        <v>43215</v>
      </c>
      <c r="I279" s="45">
        <f t="shared" si="28"/>
        <v>0</v>
      </c>
      <c r="J279" s="45">
        <v>0</v>
      </c>
      <c r="K279" s="47">
        <f t="shared" si="30"/>
        <v>43215</v>
      </c>
      <c r="L279" s="9" t="s">
        <v>768</v>
      </c>
    </row>
    <row r="280" spans="1:12" s="9" customFormat="1" ht="11.25" customHeight="1">
      <c r="A280" s="19">
        <v>274</v>
      </c>
      <c r="B280" s="43" t="s">
        <v>519</v>
      </c>
      <c r="C280" s="48" t="s">
        <v>520</v>
      </c>
      <c r="D280" s="45">
        <v>0</v>
      </c>
      <c r="E280" s="45">
        <v>994213</v>
      </c>
      <c r="F280" s="45">
        <v>465653</v>
      </c>
      <c r="G280" s="45">
        <v>528560</v>
      </c>
      <c r="H280" s="46">
        <f t="shared" si="29"/>
        <v>528560</v>
      </c>
      <c r="I280" s="45">
        <f t="shared" si="28"/>
        <v>0</v>
      </c>
      <c r="J280" s="45">
        <v>0</v>
      </c>
      <c r="K280" s="47">
        <f t="shared" si="30"/>
        <v>528560</v>
      </c>
      <c r="L280" s="9" t="s">
        <v>768</v>
      </c>
    </row>
    <row r="281" spans="1:12" s="9" customFormat="1" ht="11.25" customHeight="1">
      <c r="A281" s="19">
        <v>275</v>
      </c>
      <c r="B281" s="43" t="s">
        <v>521</v>
      </c>
      <c r="C281" s="48" t="s">
        <v>522</v>
      </c>
      <c r="D281" s="45">
        <v>0</v>
      </c>
      <c r="E281" s="45">
        <v>97967</v>
      </c>
      <c r="F281" s="45">
        <v>0</v>
      </c>
      <c r="G281" s="45">
        <v>97967</v>
      </c>
      <c r="H281" s="46">
        <f t="shared" si="29"/>
        <v>97967</v>
      </c>
      <c r="I281" s="45">
        <f t="shared" si="28"/>
        <v>0</v>
      </c>
      <c r="J281" s="45">
        <v>0</v>
      </c>
      <c r="K281" s="47">
        <f t="shared" si="30"/>
        <v>97967</v>
      </c>
      <c r="L281" s="9" t="s">
        <v>768</v>
      </c>
    </row>
    <row r="282" spans="1:12" s="9" customFormat="1" ht="11.25" customHeight="1">
      <c r="A282" s="19">
        <v>276</v>
      </c>
      <c r="B282" s="43" t="s">
        <v>523</v>
      </c>
      <c r="C282" s="48" t="s">
        <v>289</v>
      </c>
      <c r="D282" s="45">
        <v>0</v>
      </c>
      <c r="E282" s="45">
        <v>2021549</v>
      </c>
      <c r="F282" s="45">
        <v>516844</v>
      </c>
      <c r="G282" s="45">
        <v>1504705</v>
      </c>
      <c r="H282" s="46">
        <f t="shared" si="29"/>
        <v>1504705</v>
      </c>
      <c r="I282" s="45">
        <f t="shared" si="28"/>
        <v>0</v>
      </c>
      <c r="J282" s="45">
        <v>0</v>
      </c>
      <c r="K282" s="47">
        <f t="shared" si="30"/>
        <v>1504705</v>
      </c>
      <c r="L282" s="9" t="s">
        <v>768</v>
      </c>
    </row>
    <row r="283" spans="1:12" s="9" customFormat="1" ht="11.25" customHeight="1">
      <c r="A283" s="19">
        <v>277</v>
      </c>
      <c r="B283" s="43" t="s">
        <v>524</v>
      </c>
      <c r="C283" s="48" t="s">
        <v>356</v>
      </c>
      <c r="D283" s="45">
        <v>0</v>
      </c>
      <c r="E283" s="45">
        <v>224999</v>
      </c>
      <c r="F283" s="45">
        <v>0</v>
      </c>
      <c r="G283" s="45">
        <v>224999</v>
      </c>
      <c r="H283" s="46">
        <f t="shared" si="29"/>
        <v>224999</v>
      </c>
      <c r="I283" s="45">
        <f t="shared" si="28"/>
        <v>0</v>
      </c>
      <c r="J283" s="45">
        <v>0</v>
      </c>
      <c r="K283" s="47">
        <f t="shared" si="30"/>
        <v>224999</v>
      </c>
      <c r="L283" s="9" t="s">
        <v>768</v>
      </c>
    </row>
    <row r="284" spans="1:12" s="9" customFormat="1" ht="11.25" customHeight="1">
      <c r="A284" s="19">
        <v>278</v>
      </c>
      <c r="B284" s="43" t="s">
        <v>525</v>
      </c>
      <c r="C284" s="48" t="s">
        <v>380</v>
      </c>
      <c r="D284" s="45">
        <v>0</v>
      </c>
      <c r="E284" s="45">
        <v>459345</v>
      </c>
      <c r="F284" s="45">
        <v>7787</v>
      </c>
      <c r="G284" s="45">
        <v>451558</v>
      </c>
      <c r="H284" s="46">
        <f t="shared" si="29"/>
        <v>451558</v>
      </c>
      <c r="I284" s="45">
        <f t="shared" si="28"/>
        <v>0</v>
      </c>
      <c r="J284" s="45">
        <v>0</v>
      </c>
      <c r="K284" s="47">
        <f t="shared" si="30"/>
        <v>451558</v>
      </c>
      <c r="L284" s="9" t="s">
        <v>768</v>
      </c>
    </row>
    <row r="285" spans="1:12" s="9" customFormat="1" ht="11.25" customHeight="1">
      <c r="A285" s="19">
        <v>279</v>
      </c>
      <c r="B285" s="43" t="s">
        <v>526</v>
      </c>
      <c r="C285" s="48" t="s">
        <v>354</v>
      </c>
      <c r="D285" s="45">
        <v>0</v>
      </c>
      <c r="E285" s="45">
        <v>335275</v>
      </c>
      <c r="F285" s="45">
        <v>0</v>
      </c>
      <c r="G285" s="45">
        <v>335275</v>
      </c>
      <c r="H285" s="46">
        <f t="shared" si="29"/>
        <v>335275</v>
      </c>
      <c r="I285" s="45">
        <f t="shared" si="28"/>
        <v>0</v>
      </c>
      <c r="J285" s="45">
        <v>0</v>
      </c>
      <c r="K285" s="47">
        <f t="shared" si="30"/>
        <v>335275</v>
      </c>
      <c r="L285" s="9" t="s">
        <v>768</v>
      </c>
    </row>
    <row r="286" spans="1:12" s="9" customFormat="1" ht="11.25" customHeight="1">
      <c r="A286" s="19">
        <v>280</v>
      </c>
      <c r="B286" s="43" t="s">
        <v>527</v>
      </c>
      <c r="C286" s="48" t="s">
        <v>528</v>
      </c>
      <c r="D286" s="45">
        <v>0</v>
      </c>
      <c r="E286" s="45">
        <v>40079</v>
      </c>
      <c r="F286" s="45">
        <v>12406</v>
      </c>
      <c r="G286" s="45">
        <v>27673</v>
      </c>
      <c r="H286" s="46">
        <f t="shared" si="29"/>
        <v>27673</v>
      </c>
      <c r="I286" s="45">
        <f t="shared" si="28"/>
        <v>0</v>
      </c>
      <c r="J286" s="45">
        <v>0</v>
      </c>
      <c r="K286" s="47">
        <f t="shared" si="30"/>
        <v>27673</v>
      </c>
      <c r="L286" s="9" t="s">
        <v>768</v>
      </c>
    </row>
    <row r="287" spans="1:12" s="9" customFormat="1" ht="11.25" customHeight="1">
      <c r="A287" s="19">
        <v>281</v>
      </c>
      <c r="B287" s="43" t="s">
        <v>529</v>
      </c>
      <c r="C287" s="48" t="s">
        <v>360</v>
      </c>
      <c r="D287" s="45">
        <v>0</v>
      </c>
      <c r="E287" s="45">
        <v>133907</v>
      </c>
      <c r="F287" s="45">
        <v>66954</v>
      </c>
      <c r="G287" s="45">
        <v>66953</v>
      </c>
      <c r="H287" s="46">
        <f t="shared" si="29"/>
        <v>66953</v>
      </c>
      <c r="I287" s="45">
        <f t="shared" si="28"/>
        <v>0</v>
      </c>
      <c r="J287" s="45">
        <v>0</v>
      </c>
      <c r="K287" s="47">
        <f t="shared" si="30"/>
        <v>66953</v>
      </c>
      <c r="L287" s="9" t="s">
        <v>768</v>
      </c>
    </row>
    <row r="288" spans="1:12" s="9" customFormat="1" ht="11.25" customHeight="1">
      <c r="A288" s="19">
        <v>282</v>
      </c>
      <c r="B288" s="43" t="s">
        <v>530</v>
      </c>
      <c r="C288" s="48" t="s">
        <v>531</v>
      </c>
      <c r="D288" s="45">
        <v>0</v>
      </c>
      <c r="E288" s="45">
        <v>5645</v>
      </c>
      <c r="F288" s="45">
        <v>0</v>
      </c>
      <c r="G288" s="45">
        <v>5645</v>
      </c>
      <c r="H288" s="46">
        <f t="shared" si="29"/>
        <v>5645</v>
      </c>
      <c r="I288" s="45">
        <f t="shared" si="28"/>
        <v>0</v>
      </c>
      <c r="J288" s="45">
        <v>0</v>
      </c>
      <c r="K288" s="47">
        <f t="shared" si="30"/>
        <v>5645</v>
      </c>
      <c r="L288" s="9" t="s">
        <v>768</v>
      </c>
    </row>
    <row r="289" spans="1:12" s="9" customFormat="1" ht="11.25" customHeight="1">
      <c r="A289" s="19">
        <v>283</v>
      </c>
      <c r="B289" s="43" t="s">
        <v>532</v>
      </c>
      <c r="C289" s="48" t="s">
        <v>352</v>
      </c>
      <c r="D289" s="45">
        <v>0</v>
      </c>
      <c r="E289" s="45">
        <v>448063</v>
      </c>
      <c r="F289" s="45">
        <v>0</v>
      </c>
      <c r="G289" s="45">
        <v>448063</v>
      </c>
      <c r="H289" s="46">
        <f t="shared" si="29"/>
        <v>448063</v>
      </c>
      <c r="I289" s="45">
        <f t="shared" si="28"/>
        <v>0</v>
      </c>
      <c r="J289" s="45">
        <v>0</v>
      </c>
      <c r="K289" s="47">
        <f t="shared" si="30"/>
        <v>448063</v>
      </c>
      <c r="L289" s="9" t="s">
        <v>768</v>
      </c>
    </row>
    <row r="290" spans="1:12" s="9" customFormat="1" ht="11.25" customHeight="1">
      <c r="A290" s="19">
        <v>284</v>
      </c>
      <c r="B290" s="43" t="s">
        <v>533</v>
      </c>
      <c r="C290" s="48" t="s">
        <v>534</v>
      </c>
      <c r="D290" s="45">
        <v>0</v>
      </c>
      <c r="E290" s="45">
        <v>33539</v>
      </c>
      <c r="F290" s="45">
        <v>11127</v>
      </c>
      <c r="G290" s="45">
        <v>22412</v>
      </c>
      <c r="H290" s="46">
        <f t="shared" si="29"/>
        <v>22412</v>
      </c>
      <c r="I290" s="45">
        <f t="shared" si="28"/>
        <v>0</v>
      </c>
      <c r="J290" s="45">
        <v>0</v>
      </c>
      <c r="K290" s="47">
        <f t="shared" si="30"/>
        <v>22412</v>
      </c>
      <c r="L290" s="9" t="s">
        <v>768</v>
      </c>
    </row>
    <row r="291" spans="1:12" s="9" customFormat="1" ht="11.25" customHeight="1">
      <c r="A291" s="19">
        <v>285</v>
      </c>
      <c r="B291" s="43" t="s">
        <v>779</v>
      </c>
      <c r="C291" s="48" t="s">
        <v>780</v>
      </c>
      <c r="D291" s="45">
        <v>0</v>
      </c>
      <c r="E291" s="45">
        <v>0</v>
      </c>
      <c r="F291" s="45">
        <v>0</v>
      </c>
      <c r="G291" s="45">
        <v>0</v>
      </c>
      <c r="H291" s="46">
        <f t="shared" si="29"/>
        <v>0</v>
      </c>
      <c r="I291" s="45">
        <f t="shared" si="28"/>
        <v>0</v>
      </c>
      <c r="J291" s="45">
        <v>0</v>
      </c>
      <c r="K291" s="47">
        <f t="shared" si="30"/>
        <v>0</v>
      </c>
      <c r="L291" s="9" t="s">
        <v>768</v>
      </c>
    </row>
    <row r="292" spans="1:12" s="9" customFormat="1" ht="11.25" customHeight="1">
      <c r="A292" s="19">
        <v>286</v>
      </c>
      <c r="B292" s="43" t="s">
        <v>781</v>
      </c>
      <c r="C292" s="48" t="s">
        <v>782</v>
      </c>
      <c r="D292" s="45">
        <v>0</v>
      </c>
      <c r="E292" s="45">
        <v>0</v>
      </c>
      <c r="F292" s="45">
        <v>0</v>
      </c>
      <c r="G292" s="45">
        <v>0</v>
      </c>
      <c r="H292" s="46">
        <f t="shared" si="29"/>
        <v>0</v>
      </c>
      <c r="I292" s="45">
        <f t="shared" si="28"/>
        <v>0</v>
      </c>
      <c r="J292" s="45">
        <v>0</v>
      </c>
      <c r="K292" s="47">
        <f t="shared" si="30"/>
        <v>0</v>
      </c>
      <c r="L292" s="9" t="s">
        <v>768</v>
      </c>
    </row>
    <row r="293" spans="1:12" s="9" customFormat="1" ht="11.25" customHeight="1">
      <c r="A293" s="19">
        <v>287</v>
      </c>
      <c r="B293" s="43" t="s">
        <v>535</v>
      </c>
      <c r="C293" s="48" t="s">
        <v>536</v>
      </c>
      <c r="D293" s="45">
        <v>0</v>
      </c>
      <c r="E293" s="45">
        <v>133978</v>
      </c>
      <c r="F293" s="45">
        <v>0</v>
      </c>
      <c r="G293" s="45">
        <v>133978</v>
      </c>
      <c r="H293" s="46">
        <f t="shared" si="29"/>
        <v>133978</v>
      </c>
      <c r="I293" s="45">
        <f t="shared" si="28"/>
        <v>0</v>
      </c>
      <c r="J293" s="45">
        <v>0</v>
      </c>
      <c r="K293" s="47">
        <f t="shared" si="30"/>
        <v>133978</v>
      </c>
      <c r="L293" s="9" t="s">
        <v>768</v>
      </c>
    </row>
    <row r="294" spans="1:12" s="9" customFormat="1" ht="11.25" customHeight="1">
      <c r="A294" s="19">
        <v>288</v>
      </c>
      <c r="B294" s="43" t="s">
        <v>537</v>
      </c>
      <c r="C294" s="48" t="s">
        <v>358</v>
      </c>
      <c r="D294" s="45">
        <v>0</v>
      </c>
      <c r="E294" s="45">
        <v>294142</v>
      </c>
      <c r="F294" s="45">
        <v>75311</v>
      </c>
      <c r="G294" s="45">
        <v>218831</v>
      </c>
      <c r="H294" s="46">
        <f t="shared" si="29"/>
        <v>218831</v>
      </c>
      <c r="I294" s="45">
        <f t="shared" si="28"/>
        <v>0</v>
      </c>
      <c r="J294" s="45">
        <v>0</v>
      </c>
      <c r="K294" s="47">
        <f t="shared" si="30"/>
        <v>218831</v>
      </c>
      <c r="L294" s="9" t="s">
        <v>768</v>
      </c>
    </row>
    <row r="295" spans="1:12" s="9" customFormat="1" ht="11.25" customHeight="1">
      <c r="A295" s="19">
        <v>289</v>
      </c>
      <c r="B295" s="43" t="s">
        <v>538</v>
      </c>
      <c r="C295" s="48" t="s">
        <v>539</v>
      </c>
      <c r="D295" s="45">
        <v>0</v>
      </c>
      <c r="E295" s="45">
        <v>4663</v>
      </c>
      <c r="F295" s="45">
        <v>0</v>
      </c>
      <c r="G295" s="45">
        <v>4663</v>
      </c>
      <c r="H295" s="46">
        <f t="shared" si="29"/>
        <v>4663</v>
      </c>
      <c r="I295" s="45">
        <f t="shared" si="28"/>
        <v>0</v>
      </c>
      <c r="J295" s="45">
        <v>0</v>
      </c>
      <c r="K295" s="47">
        <f t="shared" si="30"/>
        <v>4663</v>
      </c>
      <c r="L295" s="9" t="s">
        <v>768</v>
      </c>
    </row>
    <row r="296" spans="1:12" s="9" customFormat="1" ht="11.25" customHeight="1">
      <c r="A296" s="19">
        <v>290</v>
      </c>
      <c r="B296" s="43" t="s">
        <v>540</v>
      </c>
      <c r="C296" s="48" t="s">
        <v>541</v>
      </c>
      <c r="D296" s="45">
        <v>0</v>
      </c>
      <c r="E296" s="45">
        <v>739348</v>
      </c>
      <c r="F296" s="45">
        <v>0</v>
      </c>
      <c r="G296" s="45">
        <v>739348</v>
      </c>
      <c r="H296" s="46">
        <f t="shared" si="29"/>
        <v>739348</v>
      </c>
      <c r="I296" s="45">
        <f t="shared" si="28"/>
        <v>0</v>
      </c>
      <c r="J296" s="45">
        <v>0</v>
      </c>
      <c r="K296" s="47">
        <f t="shared" si="30"/>
        <v>739348</v>
      </c>
      <c r="L296" s="9" t="s">
        <v>768</v>
      </c>
    </row>
    <row r="297" spans="1:12" s="9" customFormat="1" ht="11.25" customHeight="1">
      <c r="A297" s="19">
        <v>291</v>
      </c>
      <c r="B297" s="43" t="s">
        <v>783</v>
      </c>
      <c r="C297" s="48" t="s">
        <v>784</v>
      </c>
      <c r="D297" s="45">
        <v>0</v>
      </c>
      <c r="E297" s="45">
        <v>0</v>
      </c>
      <c r="F297" s="45">
        <v>0</v>
      </c>
      <c r="G297" s="45">
        <v>0</v>
      </c>
      <c r="H297" s="46">
        <f t="shared" si="29"/>
        <v>0</v>
      </c>
      <c r="I297" s="45">
        <f t="shared" si="28"/>
        <v>0</v>
      </c>
      <c r="J297" s="45">
        <v>0</v>
      </c>
      <c r="K297" s="47">
        <f t="shared" si="30"/>
        <v>0</v>
      </c>
      <c r="L297" s="9" t="s">
        <v>768</v>
      </c>
    </row>
    <row r="298" spans="1:11" ht="11.25" customHeight="1">
      <c r="A298" s="19">
        <v>292</v>
      </c>
      <c r="B298" s="38" t="s">
        <v>542</v>
      </c>
      <c r="C298" s="39" t="s">
        <v>543</v>
      </c>
      <c r="D298" s="40">
        <f>SUM(D299:D301)</f>
        <v>0</v>
      </c>
      <c r="E298" s="40">
        <f>SUM(E299:E301)</f>
        <v>92033</v>
      </c>
      <c r="F298" s="40">
        <f>SUM(F299:F301)</f>
        <v>74949</v>
      </c>
      <c r="G298" s="40">
        <f>SUM(G299:G301)</f>
        <v>17084</v>
      </c>
      <c r="H298" s="41">
        <f t="shared" si="29"/>
        <v>17084</v>
      </c>
      <c r="I298" s="40">
        <f t="shared" si="28"/>
        <v>0</v>
      </c>
      <c r="J298" s="40">
        <f>SUM(J299:J301)</f>
        <v>0</v>
      </c>
      <c r="K298" s="42">
        <f>SUM(K299:K301)</f>
        <v>17084</v>
      </c>
    </row>
    <row r="299" spans="1:12" s="9" customFormat="1" ht="11.25" customHeight="1">
      <c r="A299" s="19">
        <v>293</v>
      </c>
      <c r="B299" s="43" t="s">
        <v>544</v>
      </c>
      <c r="C299" s="48" t="s">
        <v>545</v>
      </c>
      <c r="D299" s="45">
        <v>0</v>
      </c>
      <c r="E299" s="45">
        <v>9468</v>
      </c>
      <c r="F299" s="45">
        <v>0</v>
      </c>
      <c r="G299" s="45">
        <v>9468</v>
      </c>
      <c r="H299" s="46">
        <f t="shared" si="29"/>
        <v>9468</v>
      </c>
      <c r="I299" s="45">
        <f t="shared" si="28"/>
        <v>0</v>
      </c>
      <c r="J299" s="45">
        <v>0</v>
      </c>
      <c r="K299" s="47">
        <f>+H299</f>
        <v>9468</v>
      </c>
      <c r="L299" s="9" t="s">
        <v>768</v>
      </c>
    </row>
    <row r="300" spans="1:12" s="9" customFormat="1" ht="11.25" customHeight="1">
      <c r="A300" s="19">
        <v>294</v>
      </c>
      <c r="B300" s="43" t="s">
        <v>546</v>
      </c>
      <c r="C300" s="48" t="s">
        <v>74</v>
      </c>
      <c r="D300" s="45">
        <v>0</v>
      </c>
      <c r="E300" s="45">
        <v>74949</v>
      </c>
      <c r="F300" s="45">
        <v>74949</v>
      </c>
      <c r="G300" s="45">
        <v>0</v>
      </c>
      <c r="H300" s="46">
        <f t="shared" si="29"/>
        <v>0</v>
      </c>
      <c r="I300" s="45">
        <f t="shared" si="28"/>
        <v>0</v>
      </c>
      <c r="J300" s="45">
        <v>0</v>
      </c>
      <c r="K300" s="47">
        <f>+H300</f>
        <v>0</v>
      </c>
      <c r="L300" s="9" t="s">
        <v>768</v>
      </c>
    </row>
    <row r="301" spans="1:12" s="9" customFormat="1" ht="11.25" customHeight="1">
      <c r="A301" s="19">
        <v>295</v>
      </c>
      <c r="B301" s="43" t="s">
        <v>547</v>
      </c>
      <c r="C301" s="48" t="s">
        <v>548</v>
      </c>
      <c r="D301" s="45">
        <v>0</v>
      </c>
      <c r="E301" s="45">
        <v>7616</v>
      </c>
      <c r="F301" s="45">
        <v>0</v>
      </c>
      <c r="G301" s="45">
        <v>7616</v>
      </c>
      <c r="H301" s="46">
        <f t="shared" si="29"/>
        <v>7616</v>
      </c>
      <c r="I301" s="45">
        <f t="shared" si="28"/>
        <v>0</v>
      </c>
      <c r="J301" s="45">
        <v>0</v>
      </c>
      <c r="K301" s="47">
        <f>+H301</f>
        <v>7616</v>
      </c>
      <c r="L301" s="9" t="s">
        <v>768</v>
      </c>
    </row>
    <row r="302" spans="1:11" ht="11.25" customHeight="1">
      <c r="A302" s="19">
        <v>296</v>
      </c>
      <c r="B302" s="38" t="s">
        <v>549</v>
      </c>
      <c r="C302" s="39" t="s">
        <v>550</v>
      </c>
      <c r="D302" s="40">
        <f>SUM(D303:D307)</f>
        <v>0</v>
      </c>
      <c r="E302" s="40">
        <f>SUM(E303:E307)</f>
        <v>1282483</v>
      </c>
      <c r="F302" s="40">
        <f>SUM(F303:F307)</f>
        <v>0</v>
      </c>
      <c r="G302" s="40">
        <f>SUM(G303:G307)</f>
        <v>1282483</v>
      </c>
      <c r="H302" s="41">
        <f t="shared" si="29"/>
        <v>1282483</v>
      </c>
      <c r="I302" s="40">
        <f t="shared" si="28"/>
        <v>0</v>
      </c>
      <c r="J302" s="40">
        <f>SUM(J303:J307)</f>
        <v>0</v>
      </c>
      <c r="K302" s="42">
        <f>SUM(K303:K307)</f>
        <v>1282483</v>
      </c>
    </row>
    <row r="303" spans="1:12" s="9" customFormat="1" ht="11.25" customHeight="1">
      <c r="A303" s="19">
        <v>297</v>
      </c>
      <c r="B303" s="43" t="s">
        <v>551</v>
      </c>
      <c r="C303" s="48" t="s">
        <v>552</v>
      </c>
      <c r="D303" s="45">
        <v>0</v>
      </c>
      <c r="E303" s="45">
        <v>208673</v>
      </c>
      <c r="F303" s="45">
        <v>0</v>
      </c>
      <c r="G303" s="45">
        <v>208673</v>
      </c>
      <c r="H303" s="46">
        <f t="shared" si="29"/>
        <v>208673</v>
      </c>
      <c r="I303" s="45">
        <f aca="true" t="shared" si="31" ref="I303:I334">(G303-H303)</f>
        <v>0</v>
      </c>
      <c r="J303" s="45">
        <v>0</v>
      </c>
      <c r="K303" s="47">
        <f>+H303</f>
        <v>208673</v>
      </c>
      <c r="L303" s="9" t="s">
        <v>768</v>
      </c>
    </row>
    <row r="304" spans="1:12" s="9" customFormat="1" ht="11.25" customHeight="1">
      <c r="A304" s="19">
        <v>298</v>
      </c>
      <c r="B304" s="43" t="s">
        <v>553</v>
      </c>
      <c r="C304" s="48" t="s">
        <v>554</v>
      </c>
      <c r="D304" s="45">
        <v>0</v>
      </c>
      <c r="E304" s="45">
        <v>437469</v>
      </c>
      <c r="F304" s="45">
        <v>0</v>
      </c>
      <c r="G304" s="45">
        <v>437469</v>
      </c>
      <c r="H304" s="46">
        <f t="shared" si="29"/>
        <v>437469</v>
      </c>
      <c r="I304" s="45">
        <f t="shared" si="31"/>
        <v>0</v>
      </c>
      <c r="J304" s="45">
        <v>0</v>
      </c>
      <c r="K304" s="47">
        <f>+H304</f>
        <v>437469</v>
      </c>
      <c r="L304" s="9" t="s">
        <v>768</v>
      </c>
    </row>
    <row r="305" spans="1:12" s="9" customFormat="1" ht="11.25" customHeight="1">
      <c r="A305" s="19">
        <v>299</v>
      </c>
      <c r="B305" s="43" t="s">
        <v>555</v>
      </c>
      <c r="C305" s="48" t="s">
        <v>556</v>
      </c>
      <c r="D305" s="45">
        <v>0</v>
      </c>
      <c r="E305" s="45">
        <v>24827</v>
      </c>
      <c r="F305" s="45">
        <v>0</v>
      </c>
      <c r="G305" s="45">
        <v>24827</v>
      </c>
      <c r="H305" s="46">
        <f t="shared" si="29"/>
        <v>24827</v>
      </c>
      <c r="I305" s="45">
        <f t="shared" si="31"/>
        <v>0</v>
      </c>
      <c r="J305" s="45">
        <v>0</v>
      </c>
      <c r="K305" s="47">
        <f>+H305</f>
        <v>24827</v>
      </c>
      <c r="L305" s="9" t="s">
        <v>768</v>
      </c>
    </row>
    <row r="306" spans="1:12" s="9" customFormat="1" ht="22.5" customHeight="1">
      <c r="A306" s="19">
        <v>300</v>
      </c>
      <c r="B306" s="43" t="s">
        <v>557</v>
      </c>
      <c r="C306" s="48" t="s">
        <v>558</v>
      </c>
      <c r="D306" s="45">
        <v>0</v>
      </c>
      <c r="E306" s="45">
        <v>271539</v>
      </c>
      <c r="F306" s="45">
        <v>0</v>
      </c>
      <c r="G306" s="45">
        <v>271539</v>
      </c>
      <c r="H306" s="46">
        <f t="shared" si="29"/>
        <v>271539</v>
      </c>
      <c r="I306" s="45">
        <f t="shared" si="31"/>
        <v>0</v>
      </c>
      <c r="J306" s="45">
        <v>0</v>
      </c>
      <c r="K306" s="47">
        <f>+H306</f>
        <v>271539</v>
      </c>
      <c r="L306" s="9" t="s">
        <v>768</v>
      </c>
    </row>
    <row r="307" spans="1:12" s="9" customFormat="1" ht="22.5" customHeight="1">
      <c r="A307" s="19">
        <v>301</v>
      </c>
      <c r="B307" s="43" t="s">
        <v>559</v>
      </c>
      <c r="C307" s="48" t="s">
        <v>560</v>
      </c>
      <c r="D307" s="45">
        <v>0</v>
      </c>
      <c r="E307" s="45">
        <v>339975</v>
      </c>
      <c r="F307" s="45">
        <v>0</v>
      </c>
      <c r="G307" s="45">
        <v>339975</v>
      </c>
      <c r="H307" s="46">
        <f aca="true" t="shared" si="32" ref="H307:H334">+D307+E307-F307</f>
        <v>339975</v>
      </c>
      <c r="I307" s="45">
        <f t="shared" si="31"/>
        <v>0</v>
      </c>
      <c r="J307" s="45">
        <v>0</v>
      </c>
      <c r="K307" s="47">
        <f>+H307</f>
        <v>339975</v>
      </c>
      <c r="L307" s="9" t="s">
        <v>768</v>
      </c>
    </row>
    <row r="308" spans="1:11" ht="11.25" customHeight="1">
      <c r="A308" s="19">
        <v>302</v>
      </c>
      <c r="B308" s="38" t="s">
        <v>561</v>
      </c>
      <c r="C308" s="39" t="s">
        <v>42</v>
      </c>
      <c r="D308" s="40">
        <f>SUM(D309:D312)</f>
        <v>0</v>
      </c>
      <c r="E308" s="40">
        <f>SUM(E309:E312)</f>
        <v>260808</v>
      </c>
      <c r="F308" s="40">
        <f>SUM(F309:F312)</f>
        <v>0</v>
      </c>
      <c r="G308" s="40">
        <f>SUM(G309:G312)</f>
        <v>260808</v>
      </c>
      <c r="H308" s="41">
        <f t="shared" si="32"/>
        <v>260808</v>
      </c>
      <c r="I308" s="40">
        <f t="shared" si="31"/>
        <v>0</v>
      </c>
      <c r="J308" s="40">
        <f>SUM(J309:J312)</f>
        <v>0</v>
      </c>
      <c r="K308" s="42">
        <f>SUM(K309:K312)</f>
        <v>260808</v>
      </c>
    </row>
    <row r="309" spans="1:12" s="9" customFormat="1" ht="11.25" customHeight="1">
      <c r="A309" s="19">
        <v>303</v>
      </c>
      <c r="B309" s="43" t="s">
        <v>562</v>
      </c>
      <c r="C309" s="48" t="s">
        <v>563</v>
      </c>
      <c r="D309" s="45">
        <v>0</v>
      </c>
      <c r="E309" s="45">
        <v>156501</v>
      </c>
      <c r="F309" s="45">
        <v>0</v>
      </c>
      <c r="G309" s="45">
        <v>156501</v>
      </c>
      <c r="H309" s="46">
        <f t="shared" si="32"/>
        <v>156501</v>
      </c>
      <c r="I309" s="45">
        <f t="shared" si="31"/>
        <v>0</v>
      </c>
      <c r="J309" s="45">
        <v>0</v>
      </c>
      <c r="K309" s="47">
        <f>+H309</f>
        <v>156501</v>
      </c>
      <c r="L309" s="9" t="s">
        <v>768</v>
      </c>
    </row>
    <row r="310" spans="1:12" s="9" customFormat="1" ht="11.25" customHeight="1">
      <c r="A310" s="19">
        <v>304</v>
      </c>
      <c r="B310" s="43" t="s">
        <v>564</v>
      </c>
      <c r="C310" s="48" t="s">
        <v>565</v>
      </c>
      <c r="D310" s="45">
        <v>0</v>
      </c>
      <c r="E310" s="45">
        <v>26081</v>
      </c>
      <c r="F310" s="45">
        <v>0</v>
      </c>
      <c r="G310" s="45">
        <v>26081</v>
      </c>
      <c r="H310" s="46">
        <f t="shared" si="32"/>
        <v>26081</v>
      </c>
      <c r="I310" s="45">
        <f t="shared" si="31"/>
        <v>0</v>
      </c>
      <c r="J310" s="45">
        <v>0</v>
      </c>
      <c r="K310" s="47">
        <f>+H310</f>
        <v>26081</v>
      </c>
      <c r="L310" s="9" t="s">
        <v>768</v>
      </c>
    </row>
    <row r="311" spans="1:12" s="9" customFormat="1" ht="11.25" customHeight="1">
      <c r="A311" s="19">
        <v>305</v>
      </c>
      <c r="B311" s="43" t="s">
        <v>566</v>
      </c>
      <c r="C311" s="48" t="s">
        <v>567</v>
      </c>
      <c r="D311" s="45">
        <v>0</v>
      </c>
      <c r="E311" s="45">
        <v>26081</v>
      </c>
      <c r="F311" s="45">
        <v>0</v>
      </c>
      <c r="G311" s="45">
        <v>26081</v>
      </c>
      <c r="H311" s="46">
        <f t="shared" si="32"/>
        <v>26081</v>
      </c>
      <c r="I311" s="45">
        <f t="shared" si="31"/>
        <v>0</v>
      </c>
      <c r="J311" s="45">
        <v>0</v>
      </c>
      <c r="K311" s="47">
        <f>+H311</f>
        <v>26081</v>
      </c>
      <c r="L311" s="9" t="s">
        <v>768</v>
      </c>
    </row>
    <row r="312" spans="1:12" s="9" customFormat="1" ht="11.25" customHeight="1">
      <c r="A312" s="19">
        <v>306</v>
      </c>
      <c r="B312" s="43" t="s">
        <v>568</v>
      </c>
      <c r="C312" s="48" t="s">
        <v>569</v>
      </c>
      <c r="D312" s="45">
        <v>0</v>
      </c>
      <c r="E312" s="45">
        <v>52145</v>
      </c>
      <c r="F312" s="45">
        <v>0</v>
      </c>
      <c r="G312" s="45">
        <v>52145</v>
      </c>
      <c r="H312" s="46">
        <f t="shared" si="32"/>
        <v>52145</v>
      </c>
      <c r="I312" s="45">
        <f t="shared" si="31"/>
        <v>0</v>
      </c>
      <c r="J312" s="45">
        <v>0</v>
      </c>
      <c r="K312" s="47">
        <f>+H312</f>
        <v>52145</v>
      </c>
      <c r="L312" s="9" t="s">
        <v>768</v>
      </c>
    </row>
    <row r="313" spans="1:11" ht="11.25" customHeight="1">
      <c r="A313" s="19">
        <v>307</v>
      </c>
      <c r="B313" s="38" t="s">
        <v>570</v>
      </c>
      <c r="C313" s="39" t="s">
        <v>571</v>
      </c>
      <c r="D313" s="40">
        <f>SUM(D314:D329)</f>
        <v>0</v>
      </c>
      <c r="E313" s="40">
        <f>SUM(E314:E329)</f>
        <v>864681</v>
      </c>
      <c r="F313" s="40">
        <f>SUM(F314:F329)</f>
        <v>161001</v>
      </c>
      <c r="G313" s="40">
        <f>SUM(G314:G329)</f>
        <v>703680</v>
      </c>
      <c r="H313" s="41">
        <f t="shared" si="32"/>
        <v>703680</v>
      </c>
      <c r="I313" s="40">
        <f t="shared" si="31"/>
        <v>0</v>
      </c>
      <c r="J313" s="40">
        <f>SUM(J314:J329)</f>
        <v>0</v>
      </c>
      <c r="K313" s="42">
        <f>SUM(K314:K329)</f>
        <v>703680</v>
      </c>
    </row>
    <row r="314" spans="1:12" s="9" customFormat="1" ht="11.25" customHeight="1">
      <c r="A314" s="19">
        <v>308</v>
      </c>
      <c r="B314" s="43" t="s">
        <v>572</v>
      </c>
      <c r="C314" s="48" t="s">
        <v>573</v>
      </c>
      <c r="D314" s="45">
        <v>0</v>
      </c>
      <c r="E314" s="45">
        <v>3255</v>
      </c>
      <c r="F314" s="45">
        <v>0</v>
      </c>
      <c r="G314" s="45">
        <v>3255</v>
      </c>
      <c r="H314" s="46">
        <f t="shared" si="32"/>
        <v>3255</v>
      </c>
      <c r="I314" s="45">
        <f t="shared" si="31"/>
        <v>0</v>
      </c>
      <c r="J314" s="45">
        <v>0</v>
      </c>
      <c r="K314" s="47">
        <f aca="true" t="shared" si="33" ref="K314:K329">+H314</f>
        <v>3255</v>
      </c>
      <c r="L314" s="9" t="s">
        <v>768</v>
      </c>
    </row>
    <row r="315" spans="1:12" s="9" customFormat="1" ht="11.25" customHeight="1">
      <c r="A315" s="19">
        <v>309</v>
      </c>
      <c r="B315" s="43" t="s">
        <v>574</v>
      </c>
      <c r="C315" s="48" t="s">
        <v>575</v>
      </c>
      <c r="D315" s="45">
        <v>0</v>
      </c>
      <c r="E315" s="45">
        <v>126557</v>
      </c>
      <c r="F315" s="45">
        <v>0</v>
      </c>
      <c r="G315" s="45">
        <v>126557</v>
      </c>
      <c r="H315" s="46">
        <f t="shared" si="32"/>
        <v>126557</v>
      </c>
      <c r="I315" s="45">
        <f t="shared" si="31"/>
        <v>0</v>
      </c>
      <c r="J315" s="45">
        <v>0</v>
      </c>
      <c r="K315" s="47">
        <f t="shared" si="33"/>
        <v>126557</v>
      </c>
      <c r="L315" s="9" t="s">
        <v>768</v>
      </c>
    </row>
    <row r="316" spans="1:12" s="9" customFormat="1" ht="11.25" customHeight="1">
      <c r="A316" s="19">
        <v>310</v>
      </c>
      <c r="B316" s="43" t="s">
        <v>576</v>
      </c>
      <c r="C316" s="48" t="s">
        <v>197</v>
      </c>
      <c r="D316" s="45">
        <v>0</v>
      </c>
      <c r="E316" s="45">
        <v>58836</v>
      </c>
      <c r="F316" s="45">
        <v>0</v>
      </c>
      <c r="G316" s="45">
        <v>58836</v>
      </c>
      <c r="H316" s="46">
        <f t="shared" si="32"/>
        <v>58836</v>
      </c>
      <c r="I316" s="45">
        <f t="shared" si="31"/>
        <v>0</v>
      </c>
      <c r="J316" s="45">
        <v>0</v>
      </c>
      <c r="K316" s="47">
        <f t="shared" si="33"/>
        <v>58836</v>
      </c>
      <c r="L316" s="9" t="s">
        <v>768</v>
      </c>
    </row>
    <row r="317" spans="1:12" s="9" customFormat="1" ht="11.25" customHeight="1">
      <c r="A317" s="19">
        <v>311</v>
      </c>
      <c r="B317" s="43" t="s">
        <v>577</v>
      </c>
      <c r="C317" s="48" t="s">
        <v>578</v>
      </c>
      <c r="D317" s="45">
        <v>0</v>
      </c>
      <c r="E317" s="45">
        <v>45240</v>
      </c>
      <c r="F317" s="45">
        <v>0</v>
      </c>
      <c r="G317" s="45">
        <v>45240</v>
      </c>
      <c r="H317" s="46">
        <f t="shared" si="32"/>
        <v>45240</v>
      </c>
      <c r="I317" s="45">
        <f t="shared" si="31"/>
        <v>0</v>
      </c>
      <c r="J317" s="45">
        <v>0</v>
      </c>
      <c r="K317" s="47">
        <f t="shared" si="33"/>
        <v>45240</v>
      </c>
      <c r="L317" s="9" t="s">
        <v>768</v>
      </c>
    </row>
    <row r="318" spans="1:12" s="9" customFormat="1" ht="11.25" customHeight="1">
      <c r="A318" s="19">
        <v>312</v>
      </c>
      <c r="B318" s="43" t="s">
        <v>579</v>
      </c>
      <c r="C318" s="48" t="s">
        <v>262</v>
      </c>
      <c r="D318" s="45">
        <v>0</v>
      </c>
      <c r="E318" s="45">
        <v>182154</v>
      </c>
      <c r="F318" s="45">
        <v>52699</v>
      </c>
      <c r="G318" s="45">
        <v>129455</v>
      </c>
      <c r="H318" s="46">
        <f t="shared" si="32"/>
        <v>129455</v>
      </c>
      <c r="I318" s="45">
        <f t="shared" si="31"/>
        <v>0</v>
      </c>
      <c r="J318" s="45">
        <v>0</v>
      </c>
      <c r="K318" s="47">
        <f t="shared" si="33"/>
        <v>129455</v>
      </c>
      <c r="L318" s="9" t="s">
        <v>768</v>
      </c>
    </row>
    <row r="319" spans="1:12" s="9" customFormat="1" ht="11.25" customHeight="1">
      <c r="A319" s="19">
        <v>313</v>
      </c>
      <c r="B319" s="43" t="s">
        <v>580</v>
      </c>
      <c r="C319" s="48" t="s">
        <v>264</v>
      </c>
      <c r="D319" s="45">
        <v>0</v>
      </c>
      <c r="E319" s="45">
        <v>75809</v>
      </c>
      <c r="F319" s="45">
        <v>0</v>
      </c>
      <c r="G319" s="45">
        <v>75809</v>
      </c>
      <c r="H319" s="46">
        <f t="shared" si="32"/>
        <v>75809</v>
      </c>
      <c r="I319" s="45">
        <f t="shared" si="31"/>
        <v>0</v>
      </c>
      <c r="J319" s="45">
        <v>0</v>
      </c>
      <c r="K319" s="47">
        <f t="shared" si="33"/>
        <v>75809</v>
      </c>
      <c r="L319" s="9" t="s">
        <v>768</v>
      </c>
    </row>
    <row r="320" spans="1:12" s="9" customFormat="1" ht="11.25" customHeight="1">
      <c r="A320" s="19">
        <v>314</v>
      </c>
      <c r="B320" s="43" t="s">
        <v>581</v>
      </c>
      <c r="C320" s="48" t="s">
        <v>582</v>
      </c>
      <c r="D320" s="45">
        <v>0</v>
      </c>
      <c r="E320" s="45">
        <v>15573</v>
      </c>
      <c r="F320" s="45">
        <v>0</v>
      </c>
      <c r="G320" s="45">
        <v>15573</v>
      </c>
      <c r="H320" s="46">
        <f t="shared" si="32"/>
        <v>15573</v>
      </c>
      <c r="I320" s="45">
        <f t="shared" si="31"/>
        <v>0</v>
      </c>
      <c r="J320" s="45">
        <v>0</v>
      </c>
      <c r="K320" s="47">
        <f t="shared" si="33"/>
        <v>15573</v>
      </c>
      <c r="L320" s="9" t="s">
        <v>768</v>
      </c>
    </row>
    <row r="321" spans="1:12" s="9" customFormat="1" ht="11.25" customHeight="1">
      <c r="A321" s="19">
        <v>315</v>
      </c>
      <c r="B321" s="43" t="s">
        <v>583</v>
      </c>
      <c r="C321" s="48" t="s">
        <v>584</v>
      </c>
      <c r="D321" s="45">
        <v>0</v>
      </c>
      <c r="E321" s="45">
        <v>179445</v>
      </c>
      <c r="F321" s="45">
        <v>65974</v>
      </c>
      <c r="G321" s="45">
        <v>113471</v>
      </c>
      <c r="H321" s="46">
        <f t="shared" si="32"/>
        <v>113471</v>
      </c>
      <c r="I321" s="45">
        <f t="shared" si="31"/>
        <v>0</v>
      </c>
      <c r="J321" s="45">
        <v>0</v>
      </c>
      <c r="K321" s="47">
        <f t="shared" si="33"/>
        <v>113471</v>
      </c>
      <c r="L321" s="9" t="s">
        <v>768</v>
      </c>
    </row>
    <row r="322" spans="1:12" s="9" customFormat="1" ht="11.25" customHeight="1">
      <c r="A322" s="19">
        <v>316</v>
      </c>
      <c r="B322" s="43" t="s">
        <v>585</v>
      </c>
      <c r="C322" s="48" t="s">
        <v>586</v>
      </c>
      <c r="D322" s="45">
        <v>0</v>
      </c>
      <c r="E322" s="45">
        <v>94832</v>
      </c>
      <c r="F322" s="45">
        <v>28646</v>
      </c>
      <c r="G322" s="45">
        <v>66186</v>
      </c>
      <c r="H322" s="46">
        <f t="shared" si="32"/>
        <v>66186</v>
      </c>
      <c r="I322" s="45">
        <f t="shared" si="31"/>
        <v>0</v>
      </c>
      <c r="J322" s="45">
        <v>0</v>
      </c>
      <c r="K322" s="47">
        <f t="shared" si="33"/>
        <v>66186</v>
      </c>
      <c r="L322" s="9" t="s">
        <v>768</v>
      </c>
    </row>
    <row r="323" spans="1:12" s="9" customFormat="1" ht="11.25" customHeight="1">
      <c r="A323" s="19">
        <v>317</v>
      </c>
      <c r="B323" s="43" t="s">
        <v>785</v>
      </c>
      <c r="C323" s="48" t="s">
        <v>786</v>
      </c>
      <c r="D323" s="45">
        <v>0</v>
      </c>
      <c r="E323" s="45">
        <v>0</v>
      </c>
      <c r="F323" s="45">
        <v>0</v>
      </c>
      <c r="G323" s="45">
        <v>0</v>
      </c>
      <c r="H323" s="46">
        <f t="shared" si="32"/>
        <v>0</v>
      </c>
      <c r="I323" s="45">
        <f t="shared" si="31"/>
        <v>0</v>
      </c>
      <c r="J323" s="45">
        <v>0</v>
      </c>
      <c r="K323" s="47">
        <f t="shared" si="33"/>
        <v>0</v>
      </c>
      <c r="L323" s="9" t="s">
        <v>768</v>
      </c>
    </row>
    <row r="324" spans="1:12" s="9" customFormat="1" ht="11.25" customHeight="1">
      <c r="A324" s="19">
        <v>318</v>
      </c>
      <c r="B324" s="43" t="s">
        <v>587</v>
      </c>
      <c r="C324" s="48" t="s">
        <v>588</v>
      </c>
      <c r="D324" s="45">
        <v>0</v>
      </c>
      <c r="E324" s="45">
        <v>32396</v>
      </c>
      <c r="F324" s="45">
        <v>13682</v>
      </c>
      <c r="G324" s="45">
        <v>18714</v>
      </c>
      <c r="H324" s="46">
        <f t="shared" si="32"/>
        <v>18714</v>
      </c>
      <c r="I324" s="45">
        <f t="shared" si="31"/>
        <v>0</v>
      </c>
      <c r="J324" s="45">
        <v>0</v>
      </c>
      <c r="K324" s="47">
        <f t="shared" si="33"/>
        <v>18714</v>
      </c>
      <c r="L324" s="9" t="s">
        <v>768</v>
      </c>
    </row>
    <row r="325" spans="1:12" s="9" customFormat="1" ht="11.25" customHeight="1">
      <c r="A325" s="19">
        <v>319</v>
      </c>
      <c r="B325" s="43" t="s">
        <v>589</v>
      </c>
      <c r="C325" s="48" t="s">
        <v>590</v>
      </c>
      <c r="D325" s="45">
        <v>0</v>
      </c>
      <c r="E325" s="45">
        <v>26793</v>
      </c>
      <c r="F325" s="45">
        <v>0</v>
      </c>
      <c r="G325" s="45">
        <v>26793</v>
      </c>
      <c r="H325" s="46">
        <f t="shared" si="32"/>
        <v>26793</v>
      </c>
      <c r="I325" s="45">
        <f t="shared" si="31"/>
        <v>0</v>
      </c>
      <c r="J325" s="45">
        <v>0</v>
      </c>
      <c r="K325" s="47">
        <f t="shared" si="33"/>
        <v>26793</v>
      </c>
      <c r="L325" s="9" t="s">
        <v>768</v>
      </c>
    </row>
    <row r="326" spans="1:12" s="9" customFormat="1" ht="11.25" customHeight="1">
      <c r="A326" s="19">
        <v>320</v>
      </c>
      <c r="B326" s="43" t="s">
        <v>787</v>
      </c>
      <c r="C326" s="48" t="s">
        <v>788</v>
      </c>
      <c r="D326" s="45">
        <v>0</v>
      </c>
      <c r="E326" s="45">
        <v>0</v>
      </c>
      <c r="F326" s="45">
        <v>0</v>
      </c>
      <c r="G326" s="45">
        <v>0</v>
      </c>
      <c r="H326" s="46">
        <f t="shared" si="32"/>
        <v>0</v>
      </c>
      <c r="I326" s="45">
        <f t="shared" si="31"/>
        <v>0</v>
      </c>
      <c r="J326" s="45">
        <v>0</v>
      </c>
      <c r="K326" s="47">
        <f t="shared" si="33"/>
        <v>0</v>
      </c>
      <c r="L326" s="9" t="s">
        <v>768</v>
      </c>
    </row>
    <row r="327" spans="1:12" s="9" customFormat="1" ht="11.25" customHeight="1">
      <c r="A327" s="19">
        <v>321</v>
      </c>
      <c r="B327" s="43" t="s">
        <v>591</v>
      </c>
      <c r="C327" s="48" t="s">
        <v>592</v>
      </c>
      <c r="D327" s="45">
        <v>0</v>
      </c>
      <c r="E327" s="45">
        <v>9458</v>
      </c>
      <c r="F327" s="45">
        <v>0</v>
      </c>
      <c r="G327" s="45">
        <v>9458</v>
      </c>
      <c r="H327" s="46">
        <f t="shared" si="32"/>
        <v>9458</v>
      </c>
      <c r="I327" s="45">
        <f t="shared" si="31"/>
        <v>0</v>
      </c>
      <c r="J327" s="45">
        <v>0</v>
      </c>
      <c r="K327" s="47">
        <f t="shared" si="33"/>
        <v>9458</v>
      </c>
      <c r="L327" s="9" t="s">
        <v>768</v>
      </c>
    </row>
    <row r="328" spans="1:12" s="9" customFormat="1" ht="11.25" customHeight="1">
      <c r="A328" s="19">
        <v>322</v>
      </c>
      <c r="B328" s="43" t="s">
        <v>593</v>
      </c>
      <c r="C328" s="48" t="s">
        <v>594</v>
      </c>
      <c r="D328" s="45">
        <v>0</v>
      </c>
      <c r="E328" s="45">
        <v>10099</v>
      </c>
      <c r="F328" s="45">
        <v>0</v>
      </c>
      <c r="G328" s="45">
        <v>10099</v>
      </c>
      <c r="H328" s="46">
        <f t="shared" si="32"/>
        <v>10099</v>
      </c>
      <c r="I328" s="45">
        <f t="shared" si="31"/>
        <v>0</v>
      </c>
      <c r="J328" s="45">
        <v>0</v>
      </c>
      <c r="K328" s="47">
        <f t="shared" si="33"/>
        <v>10099</v>
      </c>
      <c r="L328" s="9" t="s">
        <v>768</v>
      </c>
    </row>
    <row r="329" spans="1:12" s="9" customFormat="1" ht="11.25" customHeight="1">
      <c r="A329" s="19">
        <v>323</v>
      </c>
      <c r="B329" s="43" t="s">
        <v>595</v>
      </c>
      <c r="C329" s="48" t="s">
        <v>596</v>
      </c>
      <c r="D329" s="45">
        <v>0</v>
      </c>
      <c r="E329" s="45">
        <v>4234</v>
      </c>
      <c r="F329" s="45">
        <v>0</v>
      </c>
      <c r="G329" s="45">
        <v>4234</v>
      </c>
      <c r="H329" s="46">
        <f t="shared" si="32"/>
        <v>4234</v>
      </c>
      <c r="I329" s="45">
        <f t="shared" si="31"/>
        <v>0</v>
      </c>
      <c r="J329" s="45">
        <v>0</v>
      </c>
      <c r="K329" s="47">
        <f t="shared" si="33"/>
        <v>4234</v>
      </c>
      <c r="L329" s="9" t="s">
        <v>768</v>
      </c>
    </row>
    <row r="330" spans="1:11" ht="11.25" customHeight="1">
      <c r="A330" s="19">
        <v>324</v>
      </c>
      <c r="B330" s="38" t="s">
        <v>597</v>
      </c>
      <c r="C330" s="39" t="s">
        <v>598</v>
      </c>
      <c r="D330" s="40">
        <f>SUM(D331:D334)</f>
        <v>0</v>
      </c>
      <c r="E330" s="40">
        <f>SUM(E331:E334)</f>
        <v>126649</v>
      </c>
      <c r="F330" s="40">
        <f>SUM(F331:F334)</f>
        <v>0</v>
      </c>
      <c r="G330" s="40">
        <f>SUM(G331:G334)</f>
        <v>126649</v>
      </c>
      <c r="H330" s="41">
        <f t="shared" si="32"/>
        <v>126649</v>
      </c>
      <c r="I330" s="40">
        <f t="shared" si="31"/>
        <v>0</v>
      </c>
      <c r="J330" s="40">
        <f>SUM(J331:J334)</f>
        <v>0</v>
      </c>
      <c r="K330" s="42">
        <f>SUM(K331:K334)</f>
        <v>126649</v>
      </c>
    </row>
    <row r="331" spans="1:12" s="9" customFormat="1" ht="11.25" customHeight="1">
      <c r="A331" s="19">
        <v>325</v>
      </c>
      <c r="B331" s="43" t="s">
        <v>599</v>
      </c>
      <c r="C331" s="48" t="s">
        <v>329</v>
      </c>
      <c r="D331" s="45">
        <v>0</v>
      </c>
      <c r="E331" s="45">
        <v>112539</v>
      </c>
      <c r="F331" s="45">
        <v>0</v>
      </c>
      <c r="G331" s="45">
        <v>112539</v>
      </c>
      <c r="H331" s="46">
        <f t="shared" si="32"/>
        <v>112539</v>
      </c>
      <c r="I331" s="45">
        <f t="shared" si="31"/>
        <v>0</v>
      </c>
      <c r="J331" s="45">
        <v>0</v>
      </c>
      <c r="K331" s="47">
        <f>+H331</f>
        <v>112539</v>
      </c>
      <c r="L331" s="9" t="s">
        <v>768</v>
      </c>
    </row>
    <row r="332" spans="1:12" s="9" customFormat="1" ht="11.25" customHeight="1">
      <c r="A332" s="19">
        <v>326</v>
      </c>
      <c r="B332" s="43" t="s">
        <v>789</v>
      </c>
      <c r="C332" s="48" t="s">
        <v>468</v>
      </c>
      <c r="D332" s="45">
        <v>0</v>
      </c>
      <c r="E332" s="45">
        <v>0</v>
      </c>
      <c r="F332" s="45">
        <v>0</v>
      </c>
      <c r="G332" s="45">
        <v>0</v>
      </c>
      <c r="H332" s="46">
        <f t="shared" si="32"/>
        <v>0</v>
      </c>
      <c r="I332" s="45">
        <f t="shared" si="31"/>
        <v>0</v>
      </c>
      <c r="J332" s="45">
        <v>0</v>
      </c>
      <c r="K332" s="47">
        <f>+H332</f>
        <v>0</v>
      </c>
      <c r="L332" s="9" t="s">
        <v>768</v>
      </c>
    </row>
    <row r="333" spans="1:12" s="9" customFormat="1" ht="11.25" customHeight="1">
      <c r="A333" s="19">
        <v>327</v>
      </c>
      <c r="B333" s="43" t="s">
        <v>600</v>
      </c>
      <c r="C333" s="48" t="s">
        <v>331</v>
      </c>
      <c r="D333" s="45">
        <v>0</v>
      </c>
      <c r="E333" s="45">
        <v>14110</v>
      </c>
      <c r="F333" s="45">
        <v>0</v>
      </c>
      <c r="G333" s="45">
        <v>14110</v>
      </c>
      <c r="H333" s="46">
        <f t="shared" si="32"/>
        <v>14110</v>
      </c>
      <c r="I333" s="45">
        <f t="shared" si="31"/>
        <v>0</v>
      </c>
      <c r="J333" s="45">
        <v>0</v>
      </c>
      <c r="K333" s="47">
        <f>+H333</f>
        <v>14110</v>
      </c>
      <c r="L333" s="9" t="s">
        <v>768</v>
      </c>
    </row>
    <row r="334" spans="1:12" s="9" customFormat="1" ht="11.25" customHeight="1">
      <c r="A334" s="19">
        <v>328</v>
      </c>
      <c r="B334" s="43" t="s">
        <v>790</v>
      </c>
      <c r="C334" s="48" t="s">
        <v>335</v>
      </c>
      <c r="D334" s="45">
        <v>0</v>
      </c>
      <c r="E334" s="45">
        <v>0</v>
      </c>
      <c r="F334" s="45">
        <v>0</v>
      </c>
      <c r="G334" s="45">
        <v>0</v>
      </c>
      <c r="H334" s="46">
        <f t="shared" si="32"/>
        <v>0</v>
      </c>
      <c r="I334" s="45">
        <f t="shared" si="31"/>
        <v>0</v>
      </c>
      <c r="J334" s="45">
        <v>0</v>
      </c>
      <c r="K334" s="47">
        <f>+H334</f>
        <v>0</v>
      </c>
      <c r="L334" s="9" t="s">
        <v>768</v>
      </c>
    </row>
    <row r="335" spans="1:11" ht="11.25" customHeight="1">
      <c r="A335" s="19">
        <v>329</v>
      </c>
      <c r="B335" s="33" t="s">
        <v>601</v>
      </c>
      <c r="C335" s="34" t="s">
        <v>602</v>
      </c>
      <c r="D335" s="35">
        <f aca="true" t="shared" si="34" ref="D335:K335">D336+D338</f>
        <v>0</v>
      </c>
      <c r="E335" s="35">
        <f t="shared" si="34"/>
        <v>3255</v>
      </c>
      <c r="F335" s="35">
        <f t="shared" si="34"/>
        <v>3255</v>
      </c>
      <c r="G335" s="35">
        <f t="shared" si="34"/>
        <v>0</v>
      </c>
      <c r="H335" s="36">
        <f t="shared" si="34"/>
        <v>0</v>
      </c>
      <c r="I335" s="35">
        <f t="shared" si="34"/>
        <v>0</v>
      </c>
      <c r="J335" s="35">
        <f t="shared" si="34"/>
        <v>0</v>
      </c>
      <c r="K335" s="37">
        <f t="shared" si="34"/>
        <v>0</v>
      </c>
    </row>
    <row r="336" spans="1:11" ht="11.25" customHeight="1">
      <c r="A336" s="19">
        <v>330</v>
      </c>
      <c r="B336" s="38" t="s">
        <v>603</v>
      </c>
      <c r="C336" s="39" t="s">
        <v>512</v>
      </c>
      <c r="D336" s="40">
        <f aca="true" t="shared" si="35" ref="D336:K336">+D337</f>
        <v>0</v>
      </c>
      <c r="E336" s="40">
        <f t="shared" si="35"/>
        <v>3255</v>
      </c>
      <c r="F336" s="40">
        <f t="shared" si="35"/>
        <v>3255</v>
      </c>
      <c r="G336" s="40">
        <f t="shared" si="35"/>
        <v>0</v>
      </c>
      <c r="H336" s="41">
        <f t="shared" si="35"/>
        <v>0</v>
      </c>
      <c r="I336" s="40">
        <f t="shared" si="35"/>
        <v>0</v>
      </c>
      <c r="J336" s="40">
        <f t="shared" si="35"/>
        <v>0</v>
      </c>
      <c r="K336" s="42">
        <f t="shared" si="35"/>
        <v>0</v>
      </c>
    </row>
    <row r="337" spans="1:12" s="9" customFormat="1" ht="11.25" customHeight="1">
      <c r="A337" s="19">
        <v>331</v>
      </c>
      <c r="B337" s="43" t="s">
        <v>604</v>
      </c>
      <c r="C337" s="48" t="s">
        <v>520</v>
      </c>
      <c r="D337" s="45">
        <v>0</v>
      </c>
      <c r="E337" s="45">
        <v>3255</v>
      </c>
      <c r="F337" s="45">
        <v>3255</v>
      </c>
      <c r="G337" s="45">
        <v>0</v>
      </c>
      <c r="H337" s="46">
        <f aca="true" t="shared" si="36" ref="H337:H382">+D337+E337-F337</f>
        <v>0</v>
      </c>
      <c r="I337" s="45">
        <f aca="true" t="shared" si="37" ref="I337:I382">(G337-H337)</f>
        <v>0</v>
      </c>
      <c r="J337" s="45">
        <v>0</v>
      </c>
      <c r="K337" s="47">
        <f>+H337</f>
        <v>0</v>
      </c>
      <c r="L337" s="9" t="s">
        <v>768</v>
      </c>
    </row>
    <row r="338" spans="1:11" ht="11.25" customHeight="1">
      <c r="A338" s="19">
        <v>332</v>
      </c>
      <c r="B338" s="38" t="s">
        <v>791</v>
      </c>
      <c r="C338" s="39" t="s">
        <v>571</v>
      </c>
      <c r="D338" s="40">
        <f>SUM(D339:D346)</f>
        <v>0</v>
      </c>
      <c r="E338" s="40">
        <f>SUM(E339:E346)</f>
        <v>0</v>
      </c>
      <c r="F338" s="40">
        <f>SUM(F339:F346)</f>
        <v>0</v>
      </c>
      <c r="G338" s="40">
        <f>SUM(G339:G346)</f>
        <v>0</v>
      </c>
      <c r="H338" s="41">
        <f t="shared" si="36"/>
        <v>0</v>
      </c>
      <c r="I338" s="40">
        <f t="shared" si="37"/>
        <v>0</v>
      </c>
      <c r="J338" s="40">
        <f>SUM(J339:J346)</f>
        <v>0</v>
      </c>
      <c r="K338" s="42">
        <f>SUM(K339:K346)</f>
        <v>0</v>
      </c>
    </row>
    <row r="339" spans="1:12" s="9" customFormat="1" ht="11.25" customHeight="1">
      <c r="A339" s="19">
        <v>333</v>
      </c>
      <c r="B339" s="43" t="s">
        <v>792</v>
      </c>
      <c r="C339" s="48" t="s">
        <v>793</v>
      </c>
      <c r="D339" s="45">
        <v>0</v>
      </c>
      <c r="E339" s="45">
        <v>0</v>
      </c>
      <c r="F339" s="45">
        <v>0</v>
      </c>
      <c r="G339" s="45">
        <v>0</v>
      </c>
      <c r="H339" s="46">
        <f t="shared" si="36"/>
        <v>0</v>
      </c>
      <c r="I339" s="45">
        <f t="shared" si="37"/>
        <v>0</v>
      </c>
      <c r="J339" s="45">
        <v>0</v>
      </c>
      <c r="K339" s="47">
        <f aca="true" t="shared" si="38" ref="K339:K346">+H339</f>
        <v>0</v>
      </c>
      <c r="L339" s="9" t="s">
        <v>768</v>
      </c>
    </row>
    <row r="340" spans="1:12" s="9" customFormat="1" ht="11.25" customHeight="1">
      <c r="A340" s="19">
        <v>334</v>
      </c>
      <c r="B340" s="43" t="s">
        <v>794</v>
      </c>
      <c r="C340" s="48" t="s">
        <v>573</v>
      </c>
      <c r="D340" s="45">
        <v>0</v>
      </c>
      <c r="E340" s="45">
        <v>0</v>
      </c>
      <c r="F340" s="45">
        <v>0</v>
      </c>
      <c r="G340" s="45">
        <v>0</v>
      </c>
      <c r="H340" s="46">
        <f t="shared" si="36"/>
        <v>0</v>
      </c>
      <c r="I340" s="45">
        <f t="shared" si="37"/>
        <v>0</v>
      </c>
      <c r="J340" s="45">
        <v>0</v>
      </c>
      <c r="K340" s="47">
        <f t="shared" si="38"/>
        <v>0</v>
      </c>
      <c r="L340" s="9" t="s">
        <v>768</v>
      </c>
    </row>
    <row r="341" spans="1:12" s="9" customFormat="1" ht="11.25" customHeight="1">
      <c r="A341" s="19">
        <v>335</v>
      </c>
      <c r="B341" s="43" t="s">
        <v>795</v>
      </c>
      <c r="C341" s="48" t="s">
        <v>578</v>
      </c>
      <c r="D341" s="45">
        <v>0</v>
      </c>
      <c r="E341" s="45">
        <v>0</v>
      </c>
      <c r="F341" s="45">
        <v>0</v>
      </c>
      <c r="G341" s="45">
        <v>0</v>
      </c>
      <c r="H341" s="46">
        <f t="shared" si="36"/>
        <v>0</v>
      </c>
      <c r="I341" s="45">
        <f t="shared" si="37"/>
        <v>0</v>
      </c>
      <c r="J341" s="45">
        <v>0</v>
      </c>
      <c r="K341" s="47">
        <f t="shared" si="38"/>
        <v>0</v>
      </c>
      <c r="L341" s="9" t="s">
        <v>768</v>
      </c>
    </row>
    <row r="342" spans="1:12" s="9" customFormat="1" ht="11.25" customHeight="1">
      <c r="A342" s="19">
        <v>336</v>
      </c>
      <c r="B342" s="43" t="s">
        <v>795</v>
      </c>
      <c r="C342" s="48" t="s">
        <v>578</v>
      </c>
      <c r="D342" s="45">
        <v>0</v>
      </c>
      <c r="E342" s="45">
        <v>0</v>
      </c>
      <c r="F342" s="45">
        <v>0</v>
      </c>
      <c r="G342" s="45">
        <v>0</v>
      </c>
      <c r="H342" s="46">
        <f t="shared" si="36"/>
        <v>0</v>
      </c>
      <c r="I342" s="45">
        <f t="shared" si="37"/>
        <v>0</v>
      </c>
      <c r="J342" s="45">
        <v>0</v>
      </c>
      <c r="K342" s="47">
        <f t="shared" si="38"/>
        <v>0</v>
      </c>
      <c r="L342" s="9" t="s">
        <v>768</v>
      </c>
    </row>
    <row r="343" spans="1:12" s="9" customFormat="1" ht="11.25" customHeight="1">
      <c r="A343" s="19">
        <v>337</v>
      </c>
      <c r="B343" s="43" t="s">
        <v>796</v>
      </c>
      <c r="C343" s="48" t="s">
        <v>264</v>
      </c>
      <c r="D343" s="45">
        <v>0</v>
      </c>
      <c r="E343" s="45">
        <v>0</v>
      </c>
      <c r="F343" s="45">
        <v>0</v>
      </c>
      <c r="G343" s="45">
        <v>0</v>
      </c>
      <c r="H343" s="46">
        <f t="shared" si="36"/>
        <v>0</v>
      </c>
      <c r="I343" s="45">
        <f t="shared" si="37"/>
        <v>0</v>
      </c>
      <c r="J343" s="45">
        <v>0</v>
      </c>
      <c r="K343" s="47">
        <f t="shared" si="38"/>
        <v>0</v>
      </c>
      <c r="L343" s="9" t="s">
        <v>768</v>
      </c>
    </row>
    <row r="344" spans="1:12" s="9" customFormat="1" ht="11.25" customHeight="1">
      <c r="A344" s="19">
        <v>338</v>
      </c>
      <c r="B344" s="43" t="s">
        <v>797</v>
      </c>
      <c r="C344" s="48" t="s">
        <v>582</v>
      </c>
      <c r="D344" s="45">
        <v>0</v>
      </c>
      <c r="E344" s="45">
        <v>0</v>
      </c>
      <c r="F344" s="45">
        <v>0</v>
      </c>
      <c r="G344" s="45">
        <v>0</v>
      </c>
      <c r="H344" s="46">
        <f t="shared" si="36"/>
        <v>0</v>
      </c>
      <c r="I344" s="45">
        <f t="shared" si="37"/>
        <v>0</v>
      </c>
      <c r="J344" s="45">
        <v>0</v>
      </c>
      <c r="K344" s="47">
        <f t="shared" si="38"/>
        <v>0</v>
      </c>
      <c r="L344" s="9" t="s">
        <v>768</v>
      </c>
    </row>
    <row r="345" spans="1:12" s="9" customFormat="1" ht="11.25" customHeight="1">
      <c r="A345" s="19">
        <v>339</v>
      </c>
      <c r="B345" s="43" t="s">
        <v>798</v>
      </c>
      <c r="C345" s="48" t="s">
        <v>584</v>
      </c>
      <c r="D345" s="45">
        <v>0</v>
      </c>
      <c r="E345" s="45">
        <v>0</v>
      </c>
      <c r="F345" s="45">
        <v>0</v>
      </c>
      <c r="G345" s="45">
        <v>0</v>
      </c>
      <c r="H345" s="46">
        <f t="shared" si="36"/>
        <v>0</v>
      </c>
      <c r="I345" s="45">
        <f t="shared" si="37"/>
        <v>0</v>
      </c>
      <c r="J345" s="45">
        <v>0</v>
      </c>
      <c r="K345" s="47">
        <f t="shared" si="38"/>
        <v>0</v>
      </c>
      <c r="L345" s="9" t="s">
        <v>768</v>
      </c>
    </row>
    <row r="346" spans="1:12" s="9" customFormat="1" ht="11.25" customHeight="1">
      <c r="A346" s="19">
        <v>340</v>
      </c>
      <c r="B346" s="43" t="s">
        <v>799</v>
      </c>
      <c r="C346" s="48" t="s">
        <v>596</v>
      </c>
      <c r="D346" s="45">
        <v>0</v>
      </c>
      <c r="E346" s="45">
        <v>0</v>
      </c>
      <c r="F346" s="45">
        <v>0</v>
      </c>
      <c r="G346" s="45">
        <v>0</v>
      </c>
      <c r="H346" s="46">
        <f t="shared" si="36"/>
        <v>0</v>
      </c>
      <c r="I346" s="45">
        <f t="shared" si="37"/>
        <v>0</v>
      </c>
      <c r="J346" s="45">
        <v>0</v>
      </c>
      <c r="K346" s="47">
        <f t="shared" si="38"/>
        <v>0</v>
      </c>
      <c r="L346" s="9" t="s">
        <v>768</v>
      </c>
    </row>
    <row r="347" spans="1:11" ht="11.25" customHeight="1">
      <c r="A347" s="19">
        <v>341</v>
      </c>
      <c r="B347" s="33" t="s">
        <v>800</v>
      </c>
      <c r="C347" s="34" t="s">
        <v>801</v>
      </c>
      <c r="D347" s="35">
        <f>D348+D350</f>
        <v>0</v>
      </c>
      <c r="E347" s="35">
        <f>E348+E350</f>
        <v>0</v>
      </c>
      <c r="F347" s="35">
        <f>F348+F350</f>
        <v>0</v>
      </c>
      <c r="G347" s="35">
        <f>G348+G350</f>
        <v>0</v>
      </c>
      <c r="H347" s="36">
        <f t="shared" si="36"/>
        <v>0</v>
      </c>
      <c r="I347" s="35">
        <f t="shared" si="37"/>
        <v>0</v>
      </c>
      <c r="J347" s="35">
        <f>J348+J350</f>
        <v>0</v>
      </c>
      <c r="K347" s="37">
        <f>K348+K350</f>
        <v>0</v>
      </c>
    </row>
    <row r="348" spans="1:11" ht="11.25" customHeight="1">
      <c r="A348" s="19">
        <v>342</v>
      </c>
      <c r="B348" s="38" t="s">
        <v>802</v>
      </c>
      <c r="C348" s="39" t="s">
        <v>803</v>
      </c>
      <c r="D348" s="40">
        <f>SUM(D349:D349)</f>
        <v>0</v>
      </c>
      <c r="E348" s="40">
        <f>SUM(E349:E349)</f>
        <v>0</v>
      </c>
      <c r="F348" s="40">
        <f>SUM(F349:F349)</f>
        <v>0</v>
      </c>
      <c r="G348" s="40">
        <f>SUM(G349:G349)</f>
        <v>0</v>
      </c>
      <c r="H348" s="41">
        <f t="shared" si="36"/>
        <v>0</v>
      </c>
      <c r="I348" s="40">
        <f t="shared" si="37"/>
        <v>0</v>
      </c>
      <c r="J348" s="40">
        <f>SUM(J349:J349)</f>
        <v>0</v>
      </c>
      <c r="K348" s="42">
        <f>SUM(K349:K349)</f>
        <v>0</v>
      </c>
    </row>
    <row r="349" spans="1:12" s="9" customFormat="1" ht="11.25" customHeight="1">
      <c r="A349" s="19">
        <v>343</v>
      </c>
      <c r="B349" s="43" t="s">
        <v>804</v>
      </c>
      <c r="C349" s="48" t="s">
        <v>180</v>
      </c>
      <c r="D349" s="45">
        <v>0</v>
      </c>
      <c r="E349" s="45">
        <v>0</v>
      </c>
      <c r="F349" s="45">
        <v>0</v>
      </c>
      <c r="G349" s="45">
        <v>0</v>
      </c>
      <c r="H349" s="46">
        <f t="shared" si="36"/>
        <v>0</v>
      </c>
      <c r="I349" s="45">
        <f t="shared" si="37"/>
        <v>0</v>
      </c>
      <c r="J349" s="45">
        <v>0</v>
      </c>
      <c r="K349" s="47">
        <f>+H349</f>
        <v>0</v>
      </c>
      <c r="L349" s="9" t="s">
        <v>768</v>
      </c>
    </row>
    <row r="350" spans="1:11" ht="11.25" customHeight="1">
      <c r="A350" s="19">
        <v>344</v>
      </c>
      <c r="B350" s="38" t="s">
        <v>805</v>
      </c>
      <c r="C350" s="39" t="s">
        <v>368</v>
      </c>
      <c r="D350" s="40">
        <f>SUM(D351:D352)</f>
        <v>0</v>
      </c>
      <c r="E350" s="40">
        <f>SUM(E351:E352)</f>
        <v>0</v>
      </c>
      <c r="F350" s="40">
        <f>SUM(F351:F352)</f>
        <v>0</v>
      </c>
      <c r="G350" s="40">
        <f>SUM(G351:G352)</f>
        <v>0</v>
      </c>
      <c r="H350" s="41">
        <f t="shared" si="36"/>
        <v>0</v>
      </c>
      <c r="I350" s="40">
        <f t="shared" si="37"/>
        <v>0</v>
      </c>
      <c r="J350" s="40">
        <f>SUM(J351:J352)</f>
        <v>0</v>
      </c>
      <c r="K350" s="42">
        <f>SUM(K351:K352)</f>
        <v>0</v>
      </c>
    </row>
    <row r="351" spans="1:12" s="9" customFormat="1" ht="11.25" customHeight="1">
      <c r="A351" s="19">
        <v>345</v>
      </c>
      <c r="B351" s="43" t="s">
        <v>806</v>
      </c>
      <c r="C351" s="48" t="s">
        <v>370</v>
      </c>
      <c r="D351" s="45">
        <v>0</v>
      </c>
      <c r="E351" s="45">
        <v>0</v>
      </c>
      <c r="F351" s="45">
        <v>0</v>
      </c>
      <c r="G351" s="45">
        <v>0</v>
      </c>
      <c r="H351" s="46">
        <f t="shared" si="36"/>
        <v>0</v>
      </c>
      <c r="I351" s="45">
        <f t="shared" si="37"/>
        <v>0</v>
      </c>
      <c r="J351" s="45">
        <v>0</v>
      </c>
      <c r="K351" s="47">
        <f>+H351</f>
        <v>0</v>
      </c>
      <c r="L351" s="9" t="s">
        <v>768</v>
      </c>
    </row>
    <row r="352" spans="1:12" s="9" customFormat="1" ht="11.25" customHeight="1">
      <c r="A352" s="19">
        <v>346</v>
      </c>
      <c r="B352" s="43" t="s">
        <v>807</v>
      </c>
      <c r="C352" s="48" t="s">
        <v>372</v>
      </c>
      <c r="D352" s="45">
        <v>0</v>
      </c>
      <c r="E352" s="45">
        <v>0</v>
      </c>
      <c r="F352" s="45">
        <v>0</v>
      </c>
      <c r="G352" s="45">
        <v>0</v>
      </c>
      <c r="H352" s="46">
        <f t="shared" si="36"/>
        <v>0</v>
      </c>
      <c r="I352" s="45">
        <f t="shared" si="37"/>
        <v>0</v>
      </c>
      <c r="J352" s="45">
        <v>0</v>
      </c>
      <c r="K352" s="47">
        <f>+H352</f>
        <v>0</v>
      </c>
      <c r="L352" s="9" t="s">
        <v>768</v>
      </c>
    </row>
    <row r="353" spans="1:11" ht="11.25" customHeight="1">
      <c r="A353" s="19">
        <v>347</v>
      </c>
      <c r="B353" s="33" t="s">
        <v>605</v>
      </c>
      <c r="C353" s="34" t="s">
        <v>606</v>
      </c>
      <c r="D353" s="35">
        <f>+D354+D359+D361</f>
        <v>0</v>
      </c>
      <c r="E353" s="35">
        <f>+E354+E359+E361</f>
        <v>5969540682</v>
      </c>
      <c r="F353" s="35">
        <f>+F354+F359+F361</f>
        <v>1153504600</v>
      </c>
      <c r="G353" s="35">
        <f>+G354+G359+G361</f>
        <v>4816036082</v>
      </c>
      <c r="H353" s="36">
        <f t="shared" si="36"/>
        <v>4816036082</v>
      </c>
      <c r="I353" s="35">
        <f t="shared" si="37"/>
        <v>0</v>
      </c>
      <c r="J353" s="35">
        <f>+J354+J359+J361</f>
        <v>0</v>
      </c>
      <c r="K353" s="37">
        <f>+K354+K359+K361</f>
        <v>4816036082</v>
      </c>
    </row>
    <row r="354" spans="1:11" ht="11.25" customHeight="1">
      <c r="A354" s="19">
        <v>348</v>
      </c>
      <c r="B354" s="38" t="s">
        <v>607</v>
      </c>
      <c r="C354" s="39" t="s">
        <v>608</v>
      </c>
      <c r="D354" s="40">
        <f>SUM(D355:D358)</f>
        <v>0</v>
      </c>
      <c r="E354" s="40">
        <f>SUM(E355:E358)</f>
        <v>182261417</v>
      </c>
      <c r="F354" s="40">
        <f>SUM(F355:F358)</f>
        <v>148442</v>
      </c>
      <c r="G354" s="40">
        <f>SUM(G355:G358)</f>
        <v>182112975</v>
      </c>
      <c r="H354" s="41">
        <f t="shared" si="36"/>
        <v>182112975</v>
      </c>
      <c r="I354" s="40">
        <f t="shared" si="37"/>
        <v>0</v>
      </c>
      <c r="J354" s="40">
        <f>SUM(J355:J358)</f>
        <v>0</v>
      </c>
      <c r="K354" s="42">
        <f>SUM(K355:K358)</f>
        <v>182112975</v>
      </c>
    </row>
    <row r="355" spans="1:12" s="9" customFormat="1" ht="11.25" customHeight="1">
      <c r="A355" s="19">
        <v>349</v>
      </c>
      <c r="B355" s="43" t="s">
        <v>609</v>
      </c>
      <c r="C355" s="48" t="s">
        <v>610</v>
      </c>
      <c r="D355" s="45">
        <v>0</v>
      </c>
      <c r="E355" s="45">
        <v>2664252</v>
      </c>
      <c r="F355" s="45">
        <v>10637</v>
      </c>
      <c r="G355" s="45">
        <v>2653615</v>
      </c>
      <c r="H355" s="46">
        <f t="shared" si="36"/>
        <v>2653615</v>
      </c>
      <c r="I355" s="45">
        <f t="shared" si="37"/>
        <v>0</v>
      </c>
      <c r="J355" s="45">
        <v>0</v>
      </c>
      <c r="K355" s="47">
        <f>+H355</f>
        <v>2653615</v>
      </c>
      <c r="L355" s="9" t="s">
        <v>768</v>
      </c>
    </row>
    <row r="356" spans="1:12" s="9" customFormat="1" ht="11.25" customHeight="1">
      <c r="A356" s="19">
        <v>350</v>
      </c>
      <c r="B356" s="43" t="s">
        <v>611</v>
      </c>
      <c r="C356" s="48" t="s">
        <v>612</v>
      </c>
      <c r="D356" s="45">
        <v>0</v>
      </c>
      <c r="E356" s="45">
        <v>801517</v>
      </c>
      <c r="F356" s="45">
        <v>137805</v>
      </c>
      <c r="G356" s="45">
        <v>663712</v>
      </c>
      <c r="H356" s="46">
        <f t="shared" si="36"/>
        <v>663712</v>
      </c>
      <c r="I356" s="45">
        <f t="shared" si="37"/>
        <v>0</v>
      </c>
      <c r="J356" s="45">
        <v>0</v>
      </c>
      <c r="K356" s="47">
        <f>+H356</f>
        <v>663712</v>
      </c>
      <c r="L356" s="9" t="s">
        <v>768</v>
      </c>
    </row>
    <row r="357" spans="1:12" s="9" customFormat="1" ht="11.25" customHeight="1">
      <c r="A357" s="19">
        <v>351</v>
      </c>
      <c r="B357" s="43" t="s">
        <v>808</v>
      </c>
      <c r="C357" s="48" t="s">
        <v>809</v>
      </c>
      <c r="D357" s="45">
        <v>0</v>
      </c>
      <c r="E357" s="45">
        <v>0</v>
      </c>
      <c r="F357" s="45">
        <v>0</v>
      </c>
      <c r="G357" s="45">
        <v>0</v>
      </c>
      <c r="H357" s="46">
        <f t="shared" si="36"/>
        <v>0</v>
      </c>
      <c r="I357" s="45">
        <f t="shared" si="37"/>
        <v>0</v>
      </c>
      <c r="J357" s="45">
        <v>0</v>
      </c>
      <c r="K357" s="47">
        <f>+H357</f>
        <v>0</v>
      </c>
      <c r="L357" s="9" t="s">
        <v>768</v>
      </c>
    </row>
    <row r="358" spans="1:12" s="9" customFormat="1" ht="11.25" customHeight="1">
      <c r="A358" s="19">
        <v>352</v>
      </c>
      <c r="B358" s="43" t="s">
        <v>613</v>
      </c>
      <c r="C358" s="48" t="s">
        <v>614</v>
      </c>
      <c r="D358" s="45">
        <v>0</v>
      </c>
      <c r="E358" s="45">
        <v>178795648</v>
      </c>
      <c r="F358" s="45">
        <v>0</v>
      </c>
      <c r="G358" s="45">
        <v>178795648</v>
      </c>
      <c r="H358" s="46">
        <f t="shared" si="36"/>
        <v>178795648</v>
      </c>
      <c r="I358" s="45">
        <f t="shared" si="37"/>
        <v>0</v>
      </c>
      <c r="J358" s="45">
        <v>0</v>
      </c>
      <c r="K358" s="47">
        <f>+H358</f>
        <v>178795648</v>
      </c>
      <c r="L358" s="9" t="s">
        <v>768</v>
      </c>
    </row>
    <row r="359" spans="1:11" ht="11.25" customHeight="1">
      <c r="A359" s="19">
        <v>353</v>
      </c>
      <c r="B359" s="38" t="s">
        <v>615</v>
      </c>
      <c r="C359" s="39" t="s">
        <v>616</v>
      </c>
      <c r="D359" s="40">
        <f>+D360</f>
        <v>0</v>
      </c>
      <c r="E359" s="40">
        <f>+E360</f>
        <v>3961986572</v>
      </c>
      <c r="F359" s="40">
        <f>+F360</f>
        <v>640089005</v>
      </c>
      <c r="G359" s="40">
        <f>+G360</f>
        <v>3321897567</v>
      </c>
      <c r="H359" s="41">
        <f t="shared" si="36"/>
        <v>3321897567</v>
      </c>
      <c r="I359" s="40">
        <f t="shared" si="37"/>
        <v>0</v>
      </c>
      <c r="J359" s="40">
        <f>+J360</f>
        <v>0</v>
      </c>
      <c r="K359" s="42">
        <f>+K360</f>
        <v>3321897567</v>
      </c>
    </row>
    <row r="360" spans="1:12" s="9" customFormat="1" ht="11.25" customHeight="1">
      <c r="A360" s="19">
        <v>354</v>
      </c>
      <c r="B360" s="43" t="s">
        <v>617</v>
      </c>
      <c r="C360" s="48" t="s">
        <v>618</v>
      </c>
      <c r="D360" s="45">
        <v>0</v>
      </c>
      <c r="E360" s="45">
        <v>3961986572</v>
      </c>
      <c r="F360" s="45">
        <v>640089005</v>
      </c>
      <c r="G360" s="45">
        <v>3321897567</v>
      </c>
      <c r="H360" s="46">
        <f t="shared" si="36"/>
        <v>3321897567</v>
      </c>
      <c r="I360" s="45">
        <f t="shared" si="37"/>
        <v>0</v>
      </c>
      <c r="J360" s="45">
        <v>0</v>
      </c>
      <c r="K360" s="47">
        <f>+H360</f>
        <v>3321897567</v>
      </c>
      <c r="L360" s="9" t="s">
        <v>768</v>
      </c>
    </row>
    <row r="361" spans="1:11" ht="11.25" customHeight="1">
      <c r="A361" s="19">
        <v>355</v>
      </c>
      <c r="B361" s="38" t="s">
        <v>619</v>
      </c>
      <c r="C361" s="39" t="s">
        <v>620</v>
      </c>
      <c r="D361" s="40">
        <f>SUM(D362:D367)</f>
        <v>0</v>
      </c>
      <c r="E361" s="40">
        <f>SUM(E362:E367)</f>
        <v>1825292693</v>
      </c>
      <c r="F361" s="40">
        <f>SUM(F362:F367)</f>
        <v>513267153</v>
      </c>
      <c r="G361" s="40">
        <f>SUM(G362:G367)</f>
        <v>1312025540</v>
      </c>
      <c r="H361" s="41">
        <f t="shared" si="36"/>
        <v>1312025540</v>
      </c>
      <c r="I361" s="40">
        <f t="shared" si="37"/>
        <v>0</v>
      </c>
      <c r="J361" s="40">
        <f>SUM(J362:J367)</f>
        <v>0</v>
      </c>
      <c r="K361" s="42">
        <f>SUM(K362:K367)</f>
        <v>1312025540</v>
      </c>
    </row>
    <row r="362" spans="1:12" s="9" customFormat="1" ht="11.25" customHeight="1">
      <c r="A362" s="19">
        <v>356</v>
      </c>
      <c r="B362" s="43" t="s">
        <v>621</v>
      </c>
      <c r="C362" s="48" t="s">
        <v>622</v>
      </c>
      <c r="D362" s="45">
        <v>0</v>
      </c>
      <c r="E362" s="45">
        <v>849782475</v>
      </c>
      <c r="F362" s="45">
        <v>173217512</v>
      </c>
      <c r="G362" s="45">
        <v>676564963</v>
      </c>
      <c r="H362" s="46">
        <f t="shared" si="36"/>
        <v>676564963</v>
      </c>
      <c r="I362" s="45">
        <f t="shared" si="37"/>
        <v>0</v>
      </c>
      <c r="J362" s="45">
        <v>0</v>
      </c>
      <c r="K362" s="47">
        <f aca="true" t="shared" si="39" ref="K362:K367">+H362</f>
        <v>676564963</v>
      </c>
      <c r="L362" s="9" t="s">
        <v>768</v>
      </c>
    </row>
    <row r="363" spans="1:12" s="9" customFormat="1" ht="11.25" customHeight="1">
      <c r="A363" s="19">
        <v>357</v>
      </c>
      <c r="B363" s="43" t="s">
        <v>623</v>
      </c>
      <c r="C363" s="48" t="s">
        <v>624</v>
      </c>
      <c r="D363" s="45">
        <v>0</v>
      </c>
      <c r="E363" s="45">
        <v>64085834</v>
      </c>
      <c r="F363" s="45">
        <v>0</v>
      </c>
      <c r="G363" s="45">
        <v>64085834</v>
      </c>
      <c r="H363" s="46">
        <f t="shared" si="36"/>
        <v>64085834</v>
      </c>
      <c r="I363" s="45">
        <f t="shared" si="37"/>
        <v>0</v>
      </c>
      <c r="J363" s="45">
        <v>0</v>
      </c>
      <c r="K363" s="47">
        <f t="shared" si="39"/>
        <v>64085834</v>
      </c>
      <c r="L363" s="9" t="s">
        <v>768</v>
      </c>
    </row>
    <row r="364" spans="1:12" s="9" customFormat="1" ht="11.25" customHeight="1">
      <c r="A364" s="19">
        <v>358</v>
      </c>
      <c r="B364" s="43" t="s">
        <v>625</v>
      </c>
      <c r="C364" s="48" t="s">
        <v>626</v>
      </c>
      <c r="D364" s="45">
        <v>0</v>
      </c>
      <c r="E364" s="45">
        <v>637798189</v>
      </c>
      <c r="F364" s="45">
        <v>68723446</v>
      </c>
      <c r="G364" s="45">
        <v>569074743</v>
      </c>
      <c r="H364" s="46">
        <f t="shared" si="36"/>
        <v>569074743</v>
      </c>
      <c r="I364" s="45">
        <f t="shared" si="37"/>
        <v>0</v>
      </c>
      <c r="J364" s="45">
        <v>0</v>
      </c>
      <c r="K364" s="47">
        <f t="shared" si="39"/>
        <v>569074743</v>
      </c>
      <c r="L364" s="9" t="s">
        <v>768</v>
      </c>
    </row>
    <row r="365" spans="1:12" s="9" customFormat="1" ht="11.25" customHeight="1">
      <c r="A365" s="19">
        <v>359</v>
      </c>
      <c r="B365" s="43" t="s">
        <v>810</v>
      </c>
      <c r="C365" s="48" t="s">
        <v>811</v>
      </c>
      <c r="D365" s="45">
        <v>0</v>
      </c>
      <c r="E365" s="45">
        <v>0</v>
      </c>
      <c r="F365" s="45">
        <v>0</v>
      </c>
      <c r="G365" s="45">
        <v>0</v>
      </c>
      <c r="H365" s="46">
        <f t="shared" si="36"/>
        <v>0</v>
      </c>
      <c r="I365" s="45">
        <f t="shared" si="37"/>
        <v>0</v>
      </c>
      <c r="J365" s="45">
        <v>0</v>
      </c>
      <c r="K365" s="47">
        <f t="shared" si="39"/>
        <v>0</v>
      </c>
      <c r="L365" s="9" t="s">
        <v>768</v>
      </c>
    </row>
    <row r="366" spans="1:12" s="9" customFormat="1" ht="11.25" customHeight="1">
      <c r="A366" s="19">
        <v>360</v>
      </c>
      <c r="B366" s="43" t="s">
        <v>627</v>
      </c>
      <c r="C366" s="48" t="s">
        <v>628</v>
      </c>
      <c r="D366" s="45">
        <v>0</v>
      </c>
      <c r="E366" s="45">
        <v>271326195</v>
      </c>
      <c r="F366" s="45">
        <v>271326195</v>
      </c>
      <c r="G366" s="45">
        <v>0</v>
      </c>
      <c r="H366" s="46">
        <f t="shared" si="36"/>
        <v>0</v>
      </c>
      <c r="I366" s="45">
        <f t="shared" si="37"/>
        <v>0</v>
      </c>
      <c r="J366" s="45">
        <v>0</v>
      </c>
      <c r="K366" s="47">
        <f t="shared" si="39"/>
        <v>0</v>
      </c>
      <c r="L366" s="9" t="s">
        <v>768</v>
      </c>
    </row>
    <row r="367" spans="1:12" s="9" customFormat="1" ht="11.25" customHeight="1">
      <c r="A367" s="19">
        <v>361</v>
      </c>
      <c r="B367" s="43" t="s">
        <v>629</v>
      </c>
      <c r="C367" s="48" t="s">
        <v>256</v>
      </c>
      <c r="D367" s="45">
        <v>0</v>
      </c>
      <c r="E367" s="45">
        <v>2300000</v>
      </c>
      <c r="F367" s="45">
        <v>0</v>
      </c>
      <c r="G367" s="45">
        <v>2300000</v>
      </c>
      <c r="H367" s="46">
        <f t="shared" si="36"/>
        <v>2300000</v>
      </c>
      <c r="I367" s="45">
        <f t="shared" si="37"/>
        <v>0</v>
      </c>
      <c r="J367" s="45">
        <v>0</v>
      </c>
      <c r="K367" s="47">
        <f t="shared" si="39"/>
        <v>2300000</v>
      </c>
      <c r="L367" s="9" t="s">
        <v>768</v>
      </c>
    </row>
    <row r="368" spans="1:11" ht="11.25" customHeight="1">
      <c r="A368" s="19">
        <v>362</v>
      </c>
      <c r="B368" s="33" t="s">
        <v>630</v>
      </c>
      <c r="C368" s="34" t="s">
        <v>631</v>
      </c>
      <c r="D368" s="35">
        <f>+D369+D375+D377+D379</f>
        <v>0</v>
      </c>
      <c r="E368" s="35">
        <f>+E369+E375+E377+E379</f>
        <v>84040035</v>
      </c>
      <c r="F368" s="35">
        <f>+F369+F375+F377+F379</f>
        <v>11699300</v>
      </c>
      <c r="G368" s="35">
        <f>+G369+G375+G377+G379</f>
        <v>72340735</v>
      </c>
      <c r="H368" s="36">
        <f t="shared" si="36"/>
        <v>72340735</v>
      </c>
      <c r="I368" s="35">
        <f t="shared" si="37"/>
        <v>0</v>
      </c>
      <c r="J368" s="35">
        <f>+J369+J375+J377+J379</f>
        <v>0</v>
      </c>
      <c r="K368" s="37">
        <f>+K369+K375+K377+K379</f>
        <v>72340735</v>
      </c>
    </row>
    <row r="369" spans="1:11" ht="11.25" customHeight="1">
      <c r="A369" s="19">
        <v>363</v>
      </c>
      <c r="B369" s="38" t="s">
        <v>632</v>
      </c>
      <c r="C369" s="39" t="s">
        <v>633</v>
      </c>
      <c r="D369" s="40">
        <f>SUM(D370:D374)</f>
        <v>0</v>
      </c>
      <c r="E369" s="40">
        <f>SUM(E370:E374)</f>
        <v>59899112</v>
      </c>
      <c r="F369" s="40">
        <f>SUM(F370:F374)</f>
        <v>10656471</v>
      </c>
      <c r="G369" s="40">
        <f>SUM(G370:G374)</f>
        <v>49242641</v>
      </c>
      <c r="H369" s="41">
        <f t="shared" si="36"/>
        <v>49242641</v>
      </c>
      <c r="I369" s="40">
        <f t="shared" si="37"/>
        <v>0</v>
      </c>
      <c r="J369" s="40">
        <f>SUM(J370:J374)</f>
        <v>0</v>
      </c>
      <c r="K369" s="42">
        <f>SUM(K370:K374)</f>
        <v>49242641</v>
      </c>
    </row>
    <row r="370" spans="1:12" s="9" customFormat="1" ht="11.25" customHeight="1">
      <c r="A370" s="19">
        <v>364</v>
      </c>
      <c r="B370" s="43" t="s">
        <v>812</v>
      </c>
      <c r="C370" s="48" t="s">
        <v>813</v>
      </c>
      <c r="D370" s="45">
        <v>0</v>
      </c>
      <c r="E370" s="45">
        <v>0</v>
      </c>
      <c r="F370" s="45">
        <v>0</v>
      </c>
      <c r="G370" s="45">
        <v>0</v>
      </c>
      <c r="H370" s="46">
        <f t="shared" si="36"/>
        <v>0</v>
      </c>
      <c r="I370" s="45">
        <f t="shared" si="37"/>
        <v>0</v>
      </c>
      <c r="J370" s="45">
        <v>0</v>
      </c>
      <c r="K370" s="47">
        <f>+H370</f>
        <v>0</v>
      </c>
      <c r="L370" s="9" t="s">
        <v>768</v>
      </c>
    </row>
    <row r="371" spans="1:12" s="9" customFormat="1" ht="11.25" customHeight="1">
      <c r="A371" s="19">
        <v>365</v>
      </c>
      <c r="B371" s="43" t="s">
        <v>814</v>
      </c>
      <c r="C371" s="48" t="s">
        <v>815</v>
      </c>
      <c r="D371" s="45">
        <v>0</v>
      </c>
      <c r="E371" s="45">
        <v>0</v>
      </c>
      <c r="F371" s="45">
        <v>0</v>
      </c>
      <c r="G371" s="45">
        <v>0</v>
      </c>
      <c r="H371" s="46">
        <f t="shared" si="36"/>
        <v>0</v>
      </c>
      <c r="I371" s="45">
        <f t="shared" si="37"/>
        <v>0</v>
      </c>
      <c r="J371" s="45">
        <v>0</v>
      </c>
      <c r="K371" s="47">
        <f>+H371</f>
        <v>0</v>
      </c>
      <c r="L371" s="9" t="s">
        <v>768</v>
      </c>
    </row>
    <row r="372" spans="1:12" s="9" customFormat="1" ht="11.25" customHeight="1">
      <c r="A372" s="19">
        <v>366</v>
      </c>
      <c r="B372" s="43" t="s">
        <v>634</v>
      </c>
      <c r="C372" s="48" t="s">
        <v>635</v>
      </c>
      <c r="D372" s="45">
        <v>0</v>
      </c>
      <c r="E372" s="45">
        <v>7630</v>
      </c>
      <c r="F372" s="45">
        <v>0</v>
      </c>
      <c r="G372" s="45">
        <v>7630</v>
      </c>
      <c r="H372" s="46">
        <f t="shared" si="36"/>
        <v>7630</v>
      </c>
      <c r="I372" s="45">
        <f t="shared" si="37"/>
        <v>0</v>
      </c>
      <c r="J372" s="45">
        <v>0</v>
      </c>
      <c r="K372" s="47">
        <f>+H372</f>
        <v>7630</v>
      </c>
      <c r="L372" s="9" t="s">
        <v>768</v>
      </c>
    </row>
    <row r="373" spans="1:12" s="9" customFormat="1" ht="11.25" customHeight="1">
      <c r="A373" s="19">
        <v>367</v>
      </c>
      <c r="B373" s="43" t="s">
        <v>636</v>
      </c>
      <c r="C373" s="48" t="s">
        <v>637</v>
      </c>
      <c r="D373" s="45">
        <v>0</v>
      </c>
      <c r="E373" s="45">
        <v>59784553</v>
      </c>
      <c r="F373" s="45">
        <v>10656471</v>
      </c>
      <c r="G373" s="45">
        <v>49128082</v>
      </c>
      <c r="H373" s="46">
        <f t="shared" si="36"/>
        <v>49128082</v>
      </c>
      <c r="I373" s="45">
        <f t="shared" si="37"/>
        <v>0</v>
      </c>
      <c r="J373" s="45">
        <v>0</v>
      </c>
      <c r="K373" s="47">
        <f>+H373</f>
        <v>49128082</v>
      </c>
      <c r="L373" s="9" t="s">
        <v>768</v>
      </c>
    </row>
    <row r="374" spans="1:12" s="9" customFormat="1" ht="11.25" customHeight="1">
      <c r="A374" s="19">
        <v>368</v>
      </c>
      <c r="B374" s="43" t="s">
        <v>638</v>
      </c>
      <c r="C374" s="48" t="s">
        <v>639</v>
      </c>
      <c r="D374" s="45">
        <v>0</v>
      </c>
      <c r="E374" s="45">
        <v>106929</v>
      </c>
      <c r="F374" s="45">
        <v>0</v>
      </c>
      <c r="G374" s="45">
        <v>106929</v>
      </c>
      <c r="H374" s="46">
        <f t="shared" si="36"/>
        <v>106929</v>
      </c>
      <c r="I374" s="45">
        <f t="shared" si="37"/>
        <v>0</v>
      </c>
      <c r="J374" s="45">
        <v>0</v>
      </c>
      <c r="K374" s="47">
        <f>+H374</f>
        <v>106929</v>
      </c>
      <c r="L374" s="9" t="s">
        <v>768</v>
      </c>
    </row>
    <row r="375" spans="1:11" ht="11.25" customHeight="1">
      <c r="A375" s="19">
        <v>369</v>
      </c>
      <c r="B375" s="38" t="s">
        <v>640</v>
      </c>
      <c r="C375" s="39" t="s">
        <v>641</v>
      </c>
      <c r="D375" s="40">
        <f>+D376</f>
        <v>0</v>
      </c>
      <c r="E375" s="40">
        <f>+E376</f>
        <v>172</v>
      </c>
      <c r="F375" s="40">
        <f>+F376</f>
        <v>172</v>
      </c>
      <c r="G375" s="40">
        <f>+G376</f>
        <v>0</v>
      </c>
      <c r="H375" s="41">
        <f t="shared" si="36"/>
        <v>0</v>
      </c>
      <c r="I375" s="40">
        <f t="shared" si="37"/>
        <v>0</v>
      </c>
      <c r="J375" s="40">
        <f>+J376</f>
        <v>0</v>
      </c>
      <c r="K375" s="42">
        <f>+K376</f>
        <v>0</v>
      </c>
    </row>
    <row r="376" spans="1:12" s="9" customFormat="1" ht="11.25" customHeight="1">
      <c r="A376" s="19">
        <v>370</v>
      </c>
      <c r="B376" s="43" t="s">
        <v>642</v>
      </c>
      <c r="C376" s="48" t="s">
        <v>637</v>
      </c>
      <c r="D376" s="45">
        <v>0</v>
      </c>
      <c r="E376" s="45">
        <v>172</v>
      </c>
      <c r="F376" s="45">
        <v>172</v>
      </c>
      <c r="G376" s="45">
        <v>0</v>
      </c>
      <c r="H376" s="46">
        <f t="shared" si="36"/>
        <v>0</v>
      </c>
      <c r="I376" s="45">
        <f t="shared" si="37"/>
        <v>0</v>
      </c>
      <c r="J376" s="45">
        <v>0</v>
      </c>
      <c r="K376" s="47">
        <f>+H376</f>
        <v>0</v>
      </c>
      <c r="L376" s="9" t="s">
        <v>768</v>
      </c>
    </row>
    <row r="377" spans="1:11" ht="11.25" customHeight="1">
      <c r="A377" s="19">
        <v>371</v>
      </c>
      <c r="B377" s="38" t="s">
        <v>816</v>
      </c>
      <c r="C377" s="39" t="s">
        <v>817</v>
      </c>
      <c r="D377" s="40">
        <f>+D378</f>
        <v>0</v>
      </c>
      <c r="E377" s="40">
        <f>+E378</f>
        <v>0</v>
      </c>
      <c r="F377" s="40">
        <f>+F378</f>
        <v>0</v>
      </c>
      <c r="G377" s="40">
        <f>+G378</f>
        <v>0</v>
      </c>
      <c r="H377" s="41">
        <f t="shared" si="36"/>
        <v>0</v>
      </c>
      <c r="I377" s="40">
        <f t="shared" si="37"/>
        <v>0</v>
      </c>
      <c r="J377" s="40">
        <f>+J378</f>
        <v>0</v>
      </c>
      <c r="K377" s="42">
        <f>+K378</f>
        <v>0</v>
      </c>
    </row>
    <row r="378" spans="1:12" s="9" customFormat="1" ht="11.25" customHeight="1">
      <c r="A378" s="19">
        <v>372</v>
      </c>
      <c r="B378" s="43" t="s">
        <v>818</v>
      </c>
      <c r="C378" s="48" t="s">
        <v>637</v>
      </c>
      <c r="D378" s="45">
        <v>0</v>
      </c>
      <c r="E378" s="45">
        <v>0</v>
      </c>
      <c r="F378" s="45">
        <v>0</v>
      </c>
      <c r="G378" s="45">
        <v>0</v>
      </c>
      <c r="H378" s="46">
        <f t="shared" si="36"/>
        <v>0</v>
      </c>
      <c r="I378" s="45">
        <f t="shared" si="37"/>
        <v>0</v>
      </c>
      <c r="J378" s="45">
        <v>0</v>
      </c>
      <c r="K378" s="47">
        <f>+H378</f>
        <v>0</v>
      </c>
      <c r="L378" s="9" t="s">
        <v>768</v>
      </c>
    </row>
    <row r="379" spans="1:11" ht="11.25" customHeight="1">
      <c r="A379" s="19">
        <v>373</v>
      </c>
      <c r="B379" s="38" t="s">
        <v>643</v>
      </c>
      <c r="C379" s="39" t="s">
        <v>644</v>
      </c>
      <c r="D379" s="40">
        <f>SUM(D380:D381)</f>
        <v>0</v>
      </c>
      <c r="E379" s="40">
        <f>SUM(E380:E381)</f>
        <v>24140751</v>
      </c>
      <c r="F379" s="40">
        <f>SUM(F380:F381)</f>
        <v>1042657</v>
      </c>
      <c r="G379" s="40">
        <f>SUM(G380:G381)</f>
        <v>23098094</v>
      </c>
      <c r="H379" s="41">
        <f t="shared" si="36"/>
        <v>23098094</v>
      </c>
      <c r="I379" s="40">
        <f t="shared" si="37"/>
        <v>0</v>
      </c>
      <c r="J379" s="40">
        <f>SUM(J380:J381)</f>
        <v>0</v>
      </c>
      <c r="K379" s="42">
        <f>SUM(K380:K381)</f>
        <v>23098094</v>
      </c>
    </row>
    <row r="380" spans="1:12" s="9" customFormat="1" ht="11.25" customHeight="1">
      <c r="A380" s="19">
        <v>374</v>
      </c>
      <c r="B380" s="43" t="s">
        <v>819</v>
      </c>
      <c r="C380" s="48" t="s">
        <v>820</v>
      </c>
      <c r="D380" s="45">
        <v>0</v>
      </c>
      <c r="E380" s="45">
        <v>0</v>
      </c>
      <c r="F380" s="45">
        <v>0</v>
      </c>
      <c r="G380" s="45">
        <v>0</v>
      </c>
      <c r="H380" s="46">
        <f t="shared" si="36"/>
        <v>0</v>
      </c>
      <c r="I380" s="45">
        <f t="shared" si="37"/>
        <v>0</v>
      </c>
      <c r="J380" s="45">
        <v>0</v>
      </c>
      <c r="K380" s="47">
        <f>+H380</f>
        <v>0</v>
      </c>
      <c r="L380" s="9" t="s">
        <v>768</v>
      </c>
    </row>
    <row r="381" spans="1:12" s="9" customFormat="1" ht="11.25" customHeight="1">
      <c r="A381" s="19">
        <v>375</v>
      </c>
      <c r="B381" s="43" t="s">
        <v>645</v>
      </c>
      <c r="C381" s="48" t="s">
        <v>646</v>
      </c>
      <c r="D381" s="45">
        <v>0</v>
      </c>
      <c r="E381" s="45">
        <v>24140751</v>
      </c>
      <c r="F381" s="45">
        <v>1042657</v>
      </c>
      <c r="G381" s="45">
        <v>23098094</v>
      </c>
      <c r="H381" s="46">
        <f t="shared" si="36"/>
        <v>23098094</v>
      </c>
      <c r="I381" s="45">
        <f t="shared" si="37"/>
        <v>0</v>
      </c>
      <c r="J381" s="45">
        <v>0</v>
      </c>
      <c r="K381" s="47">
        <f>+H381</f>
        <v>23098094</v>
      </c>
      <c r="L381" s="9" t="s">
        <v>768</v>
      </c>
    </row>
    <row r="382" spans="1:11" ht="11.25" customHeight="1">
      <c r="A382" s="19">
        <v>376</v>
      </c>
      <c r="B382" s="33" t="s">
        <v>647</v>
      </c>
      <c r="C382" s="34" t="s">
        <v>454</v>
      </c>
      <c r="D382" s="35">
        <f>+D383+D386</f>
        <v>0</v>
      </c>
      <c r="E382" s="35">
        <f>+E383+E386</f>
        <v>11780210</v>
      </c>
      <c r="F382" s="35">
        <f>+F383+F386</f>
        <v>7302268</v>
      </c>
      <c r="G382" s="35">
        <f>+G383+G386</f>
        <v>4477942</v>
      </c>
      <c r="H382" s="36">
        <f t="shared" si="36"/>
        <v>4477942</v>
      </c>
      <c r="I382" s="35">
        <f t="shared" si="37"/>
        <v>0</v>
      </c>
      <c r="J382" s="35">
        <f>+J383+J386</f>
        <v>0</v>
      </c>
      <c r="K382" s="37">
        <f>+K383+K386</f>
        <v>4477942</v>
      </c>
    </row>
    <row r="383" spans="1:11" ht="11.25" customHeight="1">
      <c r="A383" s="19">
        <v>377</v>
      </c>
      <c r="B383" s="38" t="s">
        <v>648</v>
      </c>
      <c r="C383" s="39" t="s">
        <v>649</v>
      </c>
      <c r="D383" s="40">
        <f aca="true" t="shared" si="40" ref="D383:K383">+D384+D385</f>
        <v>0</v>
      </c>
      <c r="E383" s="40">
        <f t="shared" si="40"/>
        <v>2863246</v>
      </c>
      <c r="F383" s="40">
        <f t="shared" si="40"/>
        <v>758533</v>
      </c>
      <c r="G383" s="40">
        <f t="shared" si="40"/>
        <v>2104713</v>
      </c>
      <c r="H383" s="41">
        <f t="shared" si="40"/>
        <v>2104713</v>
      </c>
      <c r="I383" s="40">
        <f t="shared" si="40"/>
        <v>0</v>
      </c>
      <c r="J383" s="40">
        <f t="shared" si="40"/>
        <v>0</v>
      </c>
      <c r="K383" s="42">
        <f t="shared" si="40"/>
        <v>2104713</v>
      </c>
    </row>
    <row r="384" spans="1:12" s="9" customFormat="1" ht="11.25" customHeight="1">
      <c r="A384" s="19">
        <v>378</v>
      </c>
      <c r="B384" s="43" t="s">
        <v>650</v>
      </c>
      <c r="C384" s="48" t="s">
        <v>458</v>
      </c>
      <c r="D384" s="45">
        <v>0</v>
      </c>
      <c r="E384" s="45">
        <v>74</v>
      </c>
      <c r="F384" s="45">
        <v>0</v>
      </c>
      <c r="G384" s="45">
        <v>74</v>
      </c>
      <c r="H384" s="46">
        <f aca="true" t="shared" si="41" ref="H384:H398">+D384+E384-F384</f>
        <v>74</v>
      </c>
      <c r="I384" s="45">
        <f aca="true" t="shared" si="42" ref="I384:I408">(G384-H384)</f>
        <v>0</v>
      </c>
      <c r="J384" s="45">
        <v>0</v>
      </c>
      <c r="K384" s="47">
        <f>+H384</f>
        <v>74</v>
      </c>
      <c r="L384" s="9" t="s">
        <v>768</v>
      </c>
    </row>
    <row r="385" spans="1:12" s="9" customFormat="1" ht="11.25" customHeight="1">
      <c r="A385" s="19">
        <v>379</v>
      </c>
      <c r="B385" s="43" t="s">
        <v>651</v>
      </c>
      <c r="C385" s="48" t="s">
        <v>652</v>
      </c>
      <c r="D385" s="45">
        <v>0</v>
      </c>
      <c r="E385" s="45">
        <v>2863172</v>
      </c>
      <c r="F385" s="45">
        <v>758533</v>
      </c>
      <c r="G385" s="45">
        <v>2104639</v>
      </c>
      <c r="H385" s="46">
        <f t="shared" si="41"/>
        <v>2104639</v>
      </c>
      <c r="I385" s="45">
        <f t="shared" si="42"/>
        <v>0</v>
      </c>
      <c r="J385" s="45">
        <v>0</v>
      </c>
      <c r="K385" s="47">
        <f>+H385</f>
        <v>2104639</v>
      </c>
      <c r="L385" s="9" t="s">
        <v>768</v>
      </c>
    </row>
    <row r="386" spans="1:11" ht="11.25" customHeight="1">
      <c r="A386" s="19">
        <v>380</v>
      </c>
      <c r="B386" s="38" t="s">
        <v>653</v>
      </c>
      <c r="C386" s="39" t="s">
        <v>462</v>
      </c>
      <c r="D386" s="40">
        <f>+D387</f>
        <v>0</v>
      </c>
      <c r="E386" s="40">
        <f>+E387</f>
        <v>8916964</v>
      </c>
      <c r="F386" s="40">
        <f>+F387</f>
        <v>6543735</v>
      </c>
      <c r="G386" s="40">
        <f>+G387</f>
        <v>2373229</v>
      </c>
      <c r="H386" s="41">
        <f t="shared" si="41"/>
        <v>2373229</v>
      </c>
      <c r="I386" s="40">
        <f t="shared" si="42"/>
        <v>0</v>
      </c>
      <c r="J386" s="40">
        <f>+J387</f>
        <v>0</v>
      </c>
      <c r="K386" s="42">
        <f>+K387</f>
        <v>2373229</v>
      </c>
    </row>
    <row r="387" spans="1:12" s="9" customFormat="1" ht="11.25" customHeight="1">
      <c r="A387" s="19">
        <v>381</v>
      </c>
      <c r="B387" s="43" t="s">
        <v>654</v>
      </c>
      <c r="C387" s="48" t="s">
        <v>655</v>
      </c>
      <c r="D387" s="45">
        <v>0</v>
      </c>
      <c r="E387" s="45">
        <v>8916964</v>
      </c>
      <c r="F387" s="45">
        <v>6543735</v>
      </c>
      <c r="G387" s="45">
        <v>2373229</v>
      </c>
      <c r="H387" s="46">
        <f t="shared" si="41"/>
        <v>2373229</v>
      </c>
      <c r="I387" s="45">
        <f t="shared" si="42"/>
        <v>0</v>
      </c>
      <c r="J387" s="45">
        <v>0</v>
      </c>
      <c r="K387" s="47">
        <f>+H387</f>
        <v>2373229</v>
      </c>
      <c r="L387" s="9" t="s">
        <v>768</v>
      </c>
    </row>
    <row r="388" spans="1:11" ht="11.25" customHeight="1">
      <c r="A388" s="19">
        <v>382</v>
      </c>
      <c r="B388" s="33" t="s">
        <v>656</v>
      </c>
      <c r="C388" s="34" t="s">
        <v>657</v>
      </c>
      <c r="D388" s="35">
        <f>+D391+D389+D394</f>
        <v>0</v>
      </c>
      <c r="E388" s="35">
        <f>+E391+E389+E394</f>
        <v>403454</v>
      </c>
      <c r="F388" s="35">
        <f>+F391+F389+F394</f>
        <v>8832434</v>
      </c>
      <c r="G388" s="35">
        <f>+G391+G389+G394</f>
        <v>-8428980</v>
      </c>
      <c r="H388" s="36">
        <f t="shared" si="41"/>
        <v>-8428980</v>
      </c>
      <c r="I388" s="35">
        <f t="shared" si="42"/>
        <v>0</v>
      </c>
      <c r="J388" s="35">
        <f>+J391+J389+J394</f>
        <v>0</v>
      </c>
      <c r="K388" s="37">
        <f>+K391+K389+K394</f>
        <v>-8428980</v>
      </c>
    </row>
    <row r="389" spans="1:11" ht="11.25" customHeight="1">
      <c r="A389" s="19">
        <v>383</v>
      </c>
      <c r="B389" s="38" t="s">
        <v>658</v>
      </c>
      <c r="C389" s="39" t="s">
        <v>484</v>
      </c>
      <c r="D389" s="40">
        <f>+D390</f>
        <v>0</v>
      </c>
      <c r="E389" s="40">
        <f>+E390</f>
        <v>477</v>
      </c>
      <c r="F389" s="40">
        <f>+F390</f>
        <v>0</v>
      </c>
      <c r="G389" s="40">
        <f>+G390</f>
        <v>477</v>
      </c>
      <c r="H389" s="41">
        <f t="shared" si="41"/>
        <v>477</v>
      </c>
      <c r="I389" s="40">
        <f t="shared" si="42"/>
        <v>0</v>
      </c>
      <c r="J389" s="40">
        <f>+J390</f>
        <v>0</v>
      </c>
      <c r="K389" s="42">
        <f>+K390</f>
        <v>477</v>
      </c>
    </row>
    <row r="390" spans="1:12" s="9" customFormat="1" ht="11.25" customHeight="1">
      <c r="A390" s="19">
        <v>384</v>
      </c>
      <c r="B390" s="43" t="s">
        <v>659</v>
      </c>
      <c r="C390" s="48" t="s">
        <v>488</v>
      </c>
      <c r="D390" s="45">
        <v>0</v>
      </c>
      <c r="E390" s="45">
        <v>477</v>
      </c>
      <c r="F390" s="45">
        <v>0</v>
      </c>
      <c r="G390" s="45">
        <v>477</v>
      </c>
      <c r="H390" s="46">
        <f t="shared" si="41"/>
        <v>477</v>
      </c>
      <c r="I390" s="45">
        <f t="shared" si="42"/>
        <v>0</v>
      </c>
      <c r="J390" s="45">
        <v>0</v>
      </c>
      <c r="K390" s="47">
        <f>+H390</f>
        <v>477</v>
      </c>
      <c r="L390" s="9" t="s">
        <v>768</v>
      </c>
    </row>
    <row r="391" spans="1:11" ht="11.25" customHeight="1">
      <c r="A391" s="19">
        <v>385</v>
      </c>
      <c r="B391" s="38" t="s">
        <v>660</v>
      </c>
      <c r="C391" s="39" t="s">
        <v>496</v>
      </c>
      <c r="D391" s="40">
        <f>SUM(D392:D393)</f>
        <v>0</v>
      </c>
      <c r="E391" s="40">
        <f>SUM(E392:E393)</f>
        <v>2</v>
      </c>
      <c r="F391" s="40">
        <f>SUM(F392:F393)</f>
        <v>1</v>
      </c>
      <c r="G391" s="40">
        <f>SUM(G392:G393)</f>
        <v>1</v>
      </c>
      <c r="H391" s="41">
        <f t="shared" si="41"/>
        <v>1</v>
      </c>
      <c r="I391" s="40">
        <f t="shared" si="42"/>
        <v>0</v>
      </c>
      <c r="J391" s="40">
        <f>SUM(J392:J393)</f>
        <v>0</v>
      </c>
      <c r="K391" s="42">
        <f>SUM(K392:K393)</f>
        <v>1</v>
      </c>
    </row>
    <row r="392" spans="1:12" s="9" customFormat="1" ht="11.25" customHeight="1">
      <c r="A392" s="19">
        <v>386</v>
      </c>
      <c r="B392" s="43" t="s">
        <v>661</v>
      </c>
      <c r="C392" s="48" t="s">
        <v>662</v>
      </c>
      <c r="D392" s="45">
        <v>0</v>
      </c>
      <c r="E392" s="45">
        <v>2</v>
      </c>
      <c r="F392" s="45">
        <v>1</v>
      </c>
      <c r="G392" s="45">
        <v>1</v>
      </c>
      <c r="H392" s="46">
        <f t="shared" si="41"/>
        <v>1</v>
      </c>
      <c r="I392" s="45">
        <f t="shared" si="42"/>
        <v>0</v>
      </c>
      <c r="J392" s="45">
        <v>0</v>
      </c>
      <c r="K392" s="47">
        <f>+H392</f>
        <v>1</v>
      </c>
      <c r="L392" s="9" t="s">
        <v>768</v>
      </c>
    </row>
    <row r="393" spans="1:12" s="9" customFormat="1" ht="11.25" customHeight="1">
      <c r="A393" s="19">
        <v>387</v>
      </c>
      <c r="B393" s="43" t="s">
        <v>821</v>
      </c>
      <c r="C393" s="48" t="s">
        <v>822</v>
      </c>
      <c r="D393" s="45">
        <v>0</v>
      </c>
      <c r="E393" s="45">
        <v>0</v>
      </c>
      <c r="F393" s="45">
        <v>0</v>
      </c>
      <c r="G393" s="45">
        <v>0</v>
      </c>
      <c r="H393" s="46">
        <f t="shared" si="41"/>
        <v>0</v>
      </c>
      <c r="I393" s="45">
        <f t="shared" si="42"/>
        <v>0</v>
      </c>
      <c r="J393" s="45">
        <v>0</v>
      </c>
      <c r="K393" s="47">
        <f>+H393</f>
        <v>0</v>
      </c>
      <c r="L393" s="9" t="s">
        <v>768</v>
      </c>
    </row>
    <row r="394" spans="1:11" ht="11.25" customHeight="1">
      <c r="A394" s="19">
        <v>388</v>
      </c>
      <c r="B394" s="38" t="s">
        <v>663</v>
      </c>
      <c r="C394" s="39" t="s">
        <v>500</v>
      </c>
      <c r="D394" s="40">
        <f>SUM(D395:D398)</f>
        <v>0</v>
      </c>
      <c r="E394" s="40">
        <f>SUM(E395:E398)</f>
        <v>402975</v>
      </c>
      <c r="F394" s="40">
        <f>SUM(F395:F398)</f>
        <v>8832433</v>
      </c>
      <c r="G394" s="40">
        <f>SUM(G395:G398)</f>
        <v>-8429458</v>
      </c>
      <c r="H394" s="41">
        <f t="shared" si="41"/>
        <v>-8429458</v>
      </c>
      <c r="I394" s="40">
        <f t="shared" si="42"/>
        <v>0</v>
      </c>
      <c r="J394" s="40">
        <f>SUM(J395:J398)</f>
        <v>0</v>
      </c>
      <c r="K394" s="42">
        <f>SUM(K395:K398)</f>
        <v>-8429458</v>
      </c>
    </row>
    <row r="395" spans="1:12" s="9" customFormat="1" ht="11.25" customHeight="1">
      <c r="A395" s="19">
        <v>389</v>
      </c>
      <c r="B395" s="43" t="s">
        <v>823</v>
      </c>
      <c r="C395" s="48" t="s">
        <v>824</v>
      </c>
      <c r="D395" s="45">
        <v>0</v>
      </c>
      <c r="E395" s="45">
        <v>0</v>
      </c>
      <c r="F395" s="45">
        <v>0</v>
      </c>
      <c r="G395" s="45">
        <v>0</v>
      </c>
      <c r="H395" s="46">
        <f t="shared" si="41"/>
        <v>0</v>
      </c>
      <c r="I395" s="45">
        <f t="shared" si="42"/>
        <v>0</v>
      </c>
      <c r="J395" s="45">
        <v>0</v>
      </c>
      <c r="K395" s="47">
        <f>+H395</f>
        <v>0</v>
      </c>
      <c r="L395" s="9" t="s">
        <v>768</v>
      </c>
    </row>
    <row r="396" spans="1:12" s="9" customFormat="1" ht="11.25" customHeight="1">
      <c r="A396" s="19">
        <v>390</v>
      </c>
      <c r="B396" s="43" t="s">
        <v>664</v>
      </c>
      <c r="C396" s="48" t="s">
        <v>665</v>
      </c>
      <c r="D396" s="45">
        <v>0</v>
      </c>
      <c r="E396" s="45">
        <v>0</v>
      </c>
      <c r="F396" s="45">
        <v>868710</v>
      </c>
      <c r="G396" s="45">
        <v>-868710</v>
      </c>
      <c r="H396" s="46">
        <f t="shared" si="41"/>
        <v>-868710</v>
      </c>
      <c r="I396" s="45">
        <f t="shared" si="42"/>
        <v>0</v>
      </c>
      <c r="J396" s="45">
        <v>0</v>
      </c>
      <c r="K396" s="47">
        <f>+H396</f>
        <v>-868710</v>
      </c>
      <c r="L396" s="9" t="s">
        <v>768</v>
      </c>
    </row>
    <row r="397" spans="1:12" s="9" customFormat="1" ht="11.25" customHeight="1">
      <c r="A397" s="19">
        <v>391</v>
      </c>
      <c r="B397" s="43" t="s">
        <v>666</v>
      </c>
      <c r="C397" s="48" t="s">
        <v>667</v>
      </c>
      <c r="D397" s="45">
        <v>0</v>
      </c>
      <c r="E397" s="45">
        <v>402975</v>
      </c>
      <c r="F397" s="45">
        <v>7963723</v>
      </c>
      <c r="G397" s="45">
        <v>-7560748</v>
      </c>
      <c r="H397" s="46">
        <f t="shared" si="41"/>
        <v>-7560748</v>
      </c>
      <c r="I397" s="45">
        <f t="shared" si="42"/>
        <v>0</v>
      </c>
      <c r="J397" s="45">
        <v>0</v>
      </c>
      <c r="K397" s="47">
        <f>+H397</f>
        <v>-7560748</v>
      </c>
      <c r="L397" s="9" t="s">
        <v>768</v>
      </c>
    </row>
    <row r="398" spans="1:12" s="9" customFormat="1" ht="11.25" customHeight="1">
      <c r="A398" s="19">
        <v>392</v>
      </c>
      <c r="B398" s="43" t="s">
        <v>825</v>
      </c>
      <c r="C398" s="48" t="s">
        <v>826</v>
      </c>
      <c r="D398" s="45">
        <v>0</v>
      </c>
      <c r="E398" s="45">
        <v>0</v>
      </c>
      <c r="F398" s="45">
        <v>0</v>
      </c>
      <c r="G398" s="45">
        <v>0</v>
      </c>
      <c r="H398" s="46">
        <f t="shared" si="41"/>
        <v>0</v>
      </c>
      <c r="I398" s="45">
        <f t="shared" si="42"/>
        <v>0</v>
      </c>
      <c r="J398" s="45">
        <v>0</v>
      </c>
      <c r="K398" s="47">
        <f>+H398</f>
        <v>0</v>
      </c>
      <c r="L398" s="9" t="s">
        <v>768</v>
      </c>
    </row>
    <row r="399" spans="1:11" ht="11.25" customHeight="1">
      <c r="A399" s="19">
        <v>393</v>
      </c>
      <c r="B399" s="33" t="s">
        <v>827</v>
      </c>
      <c r="C399" s="34" t="s">
        <v>828</v>
      </c>
      <c r="D399" s="35">
        <f aca="true" t="shared" si="43" ref="D399:H400">+D400</f>
        <v>0</v>
      </c>
      <c r="E399" s="35">
        <f t="shared" si="43"/>
        <v>0</v>
      </c>
      <c r="F399" s="35">
        <f t="shared" si="43"/>
        <v>0</v>
      </c>
      <c r="G399" s="35">
        <f t="shared" si="43"/>
        <v>0</v>
      </c>
      <c r="H399" s="36">
        <f t="shared" si="43"/>
        <v>0</v>
      </c>
      <c r="I399" s="35">
        <f t="shared" si="42"/>
        <v>0</v>
      </c>
      <c r="J399" s="35">
        <f>+J400</f>
        <v>0</v>
      </c>
      <c r="K399" s="37">
        <f>+K400</f>
        <v>0</v>
      </c>
    </row>
    <row r="400" spans="1:11" ht="11.25" customHeight="1">
      <c r="A400" s="19">
        <v>394</v>
      </c>
      <c r="B400" s="38" t="s">
        <v>829</v>
      </c>
      <c r="C400" s="39" t="s">
        <v>828</v>
      </c>
      <c r="D400" s="40">
        <f t="shared" si="43"/>
        <v>0</v>
      </c>
      <c r="E400" s="40">
        <f t="shared" si="43"/>
        <v>0</v>
      </c>
      <c r="F400" s="40">
        <f t="shared" si="43"/>
        <v>0</v>
      </c>
      <c r="G400" s="40">
        <f t="shared" si="43"/>
        <v>0</v>
      </c>
      <c r="H400" s="41">
        <f t="shared" si="43"/>
        <v>0</v>
      </c>
      <c r="I400" s="40">
        <f t="shared" si="42"/>
        <v>0</v>
      </c>
      <c r="J400" s="40">
        <f>+J401</f>
        <v>0</v>
      </c>
      <c r="K400" s="42">
        <f>+K401</f>
        <v>0</v>
      </c>
    </row>
    <row r="401" spans="1:12" s="9" customFormat="1" ht="11.25" customHeight="1">
      <c r="A401" s="19">
        <v>395</v>
      </c>
      <c r="B401" s="49" t="s">
        <v>830</v>
      </c>
      <c r="C401" s="50" t="s">
        <v>831</v>
      </c>
      <c r="D401" s="51">
        <v>0</v>
      </c>
      <c r="E401" s="51">
        <v>0</v>
      </c>
      <c r="F401" s="51">
        <v>0</v>
      </c>
      <c r="G401" s="51">
        <v>0</v>
      </c>
      <c r="H401" s="46">
        <f aca="true" t="shared" si="44" ref="H401:H408">+D401+E401-F401</f>
        <v>0</v>
      </c>
      <c r="I401" s="51">
        <f t="shared" si="42"/>
        <v>0</v>
      </c>
      <c r="J401" s="51">
        <v>0</v>
      </c>
      <c r="K401" s="52">
        <f>+G401</f>
        <v>0</v>
      </c>
      <c r="L401" s="9" t="s">
        <v>768</v>
      </c>
    </row>
    <row r="402" spans="1:11" ht="11.25" customHeight="1">
      <c r="A402" s="19">
        <v>396</v>
      </c>
      <c r="B402" s="28" t="s">
        <v>668</v>
      </c>
      <c r="C402" s="29" t="s">
        <v>669</v>
      </c>
      <c r="D402" s="30">
        <f>+D403+D409+D419</f>
        <v>0</v>
      </c>
      <c r="E402" s="30">
        <f>+E403+E409+E419</f>
        <v>44857041</v>
      </c>
      <c r="F402" s="30">
        <f>+F403+F409+F419</f>
        <v>44857041</v>
      </c>
      <c r="G402" s="30">
        <f>+G403+G409+G419</f>
        <v>0</v>
      </c>
      <c r="H402" s="31">
        <f t="shared" si="44"/>
        <v>0</v>
      </c>
      <c r="I402" s="30">
        <f t="shared" si="42"/>
        <v>0</v>
      </c>
      <c r="J402" s="30">
        <f>+J403+J409+J419</f>
        <v>0</v>
      </c>
      <c r="K402" s="32">
        <f>+K403+K409+K419</f>
        <v>0</v>
      </c>
    </row>
    <row r="403" spans="1:11" ht="11.25" customHeight="1">
      <c r="A403" s="19">
        <v>397</v>
      </c>
      <c r="B403" s="33" t="s">
        <v>670</v>
      </c>
      <c r="C403" s="34" t="s">
        <v>671</v>
      </c>
      <c r="D403" s="35">
        <f>D404+D406</f>
        <v>14730620</v>
      </c>
      <c r="E403" s="35">
        <f>E404+E406</f>
        <v>67341</v>
      </c>
      <c r="F403" s="35">
        <f>F404+F406</f>
        <v>67341</v>
      </c>
      <c r="G403" s="35">
        <f>G404+G406</f>
        <v>14730620</v>
      </c>
      <c r="H403" s="36">
        <f t="shared" si="44"/>
        <v>14730620</v>
      </c>
      <c r="I403" s="35">
        <f t="shared" si="42"/>
        <v>0</v>
      </c>
      <c r="J403" s="35">
        <f>J404+J406</f>
        <v>0</v>
      </c>
      <c r="K403" s="37">
        <f>K404+K406</f>
        <v>14730620</v>
      </c>
    </row>
    <row r="404" spans="1:11" ht="11.25" customHeight="1">
      <c r="A404" s="19">
        <v>398</v>
      </c>
      <c r="B404" s="38" t="s">
        <v>672</v>
      </c>
      <c r="C404" s="39" t="s">
        <v>673</v>
      </c>
      <c r="D404" s="40">
        <f>D405</f>
        <v>2763673</v>
      </c>
      <c r="E404" s="40">
        <f>E405</f>
        <v>0</v>
      </c>
      <c r="F404" s="40">
        <f>F405</f>
        <v>0</v>
      </c>
      <c r="G404" s="40">
        <f>G405</f>
        <v>2763673</v>
      </c>
      <c r="H404" s="41">
        <f t="shared" si="44"/>
        <v>2763673</v>
      </c>
      <c r="I404" s="40">
        <f t="shared" si="42"/>
        <v>0</v>
      </c>
      <c r="J404" s="40">
        <f>J405</f>
        <v>0</v>
      </c>
      <c r="K404" s="42">
        <f>K405</f>
        <v>2763673</v>
      </c>
    </row>
    <row r="405" spans="1:12" s="9" customFormat="1" ht="11.25" customHeight="1">
      <c r="A405" s="19">
        <v>399</v>
      </c>
      <c r="B405" s="43" t="s">
        <v>674</v>
      </c>
      <c r="C405" s="48" t="s">
        <v>675</v>
      </c>
      <c r="D405" s="45">
        <v>2763673</v>
      </c>
      <c r="E405" s="45">
        <v>0</v>
      </c>
      <c r="F405" s="45">
        <v>0</v>
      </c>
      <c r="G405" s="45">
        <v>2763673</v>
      </c>
      <c r="H405" s="46">
        <f t="shared" si="44"/>
        <v>2763673</v>
      </c>
      <c r="I405" s="45">
        <f t="shared" si="42"/>
        <v>0</v>
      </c>
      <c r="J405" s="45">
        <v>0</v>
      </c>
      <c r="K405" s="47">
        <f>+H405</f>
        <v>2763673</v>
      </c>
      <c r="L405" s="9" t="s">
        <v>768</v>
      </c>
    </row>
    <row r="406" spans="1:11" ht="11.25" customHeight="1">
      <c r="A406" s="19">
        <v>400</v>
      </c>
      <c r="B406" s="38" t="s">
        <v>676</v>
      </c>
      <c r="C406" s="39" t="s">
        <v>677</v>
      </c>
      <c r="D406" s="40">
        <f>SUM(D407:D408)</f>
        <v>11966947</v>
      </c>
      <c r="E406" s="40">
        <f>SUM(E407:E408)</f>
        <v>67341</v>
      </c>
      <c r="F406" s="40">
        <f>SUM(F407:F408)</f>
        <v>67341</v>
      </c>
      <c r="G406" s="40">
        <f>SUM(G407:G408)</f>
        <v>11966947</v>
      </c>
      <c r="H406" s="41">
        <f t="shared" si="44"/>
        <v>11966947</v>
      </c>
      <c r="I406" s="40">
        <f t="shared" si="42"/>
        <v>0</v>
      </c>
      <c r="J406" s="40">
        <f>SUM(J407:J408)</f>
        <v>0</v>
      </c>
      <c r="K406" s="42">
        <f>SUM(K407:K408)</f>
        <v>11966947</v>
      </c>
    </row>
    <row r="407" spans="1:12" s="9" customFormat="1" ht="11.25" customHeight="1">
      <c r="A407" s="19">
        <v>401</v>
      </c>
      <c r="B407" s="43" t="s">
        <v>678</v>
      </c>
      <c r="C407" s="48" t="s">
        <v>474</v>
      </c>
      <c r="D407" s="45">
        <v>11760057</v>
      </c>
      <c r="E407" s="45">
        <v>67341</v>
      </c>
      <c r="F407" s="45">
        <v>67341</v>
      </c>
      <c r="G407" s="45">
        <v>11760057</v>
      </c>
      <c r="H407" s="46">
        <f t="shared" si="44"/>
        <v>11760057</v>
      </c>
      <c r="I407" s="45">
        <f t="shared" si="42"/>
        <v>0</v>
      </c>
      <c r="J407" s="45">
        <v>0</v>
      </c>
      <c r="K407" s="47">
        <f>+H407</f>
        <v>11760057</v>
      </c>
      <c r="L407" s="9" t="s">
        <v>768</v>
      </c>
    </row>
    <row r="408" spans="1:12" s="9" customFormat="1" ht="11.25" customHeight="1">
      <c r="A408" s="19">
        <v>402</v>
      </c>
      <c r="B408" s="43" t="s">
        <v>679</v>
      </c>
      <c r="C408" s="48" t="s">
        <v>680</v>
      </c>
      <c r="D408" s="45">
        <v>206890</v>
      </c>
      <c r="E408" s="45">
        <v>0</v>
      </c>
      <c r="F408" s="45">
        <v>0</v>
      </c>
      <c r="G408" s="45">
        <v>206890</v>
      </c>
      <c r="H408" s="46">
        <f t="shared" si="44"/>
        <v>206890</v>
      </c>
      <c r="I408" s="45">
        <f t="shared" si="42"/>
        <v>0</v>
      </c>
      <c r="J408" s="45">
        <v>0</v>
      </c>
      <c r="K408" s="47">
        <f>+H408</f>
        <v>206890</v>
      </c>
      <c r="L408" s="9" t="s">
        <v>768</v>
      </c>
    </row>
    <row r="409" spans="1:11" ht="11.25" customHeight="1">
      <c r="A409" s="19">
        <v>403</v>
      </c>
      <c r="B409" s="33" t="s">
        <v>681</v>
      </c>
      <c r="C409" s="34" t="s">
        <v>682</v>
      </c>
      <c r="D409" s="35">
        <f aca="true" t="shared" si="45" ref="D409:K409">+D410+D412+D415+D417</f>
        <v>237533630</v>
      </c>
      <c r="E409" s="35">
        <f t="shared" si="45"/>
        <v>36826301</v>
      </c>
      <c r="F409" s="35">
        <f t="shared" si="45"/>
        <v>7896058</v>
      </c>
      <c r="G409" s="35">
        <f t="shared" si="45"/>
        <v>266463873</v>
      </c>
      <c r="H409" s="36">
        <f t="shared" si="45"/>
        <v>266463873</v>
      </c>
      <c r="I409" s="35">
        <f t="shared" si="45"/>
        <v>0</v>
      </c>
      <c r="J409" s="35">
        <f t="shared" si="45"/>
        <v>0</v>
      </c>
      <c r="K409" s="37">
        <f t="shared" si="45"/>
        <v>266463873</v>
      </c>
    </row>
    <row r="410" spans="1:11" ht="11.25" customHeight="1">
      <c r="A410" s="19">
        <v>404</v>
      </c>
      <c r="B410" s="38" t="s">
        <v>683</v>
      </c>
      <c r="C410" s="39" t="s">
        <v>201</v>
      </c>
      <c r="D410" s="40">
        <f>+D411</f>
        <v>110000</v>
      </c>
      <c r="E410" s="40">
        <f>+E411</f>
        <v>0</v>
      </c>
      <c r="F410" s="40">
        <f>+F411</f>
        <v>0</v>
      </c>
      <c r="G410" s="40">
        <f>+G411</f>
        <v>110000</v>
      </c>
      <c r="H410" s="41">
        <f aca="true" t="shared" si="46" ref="H410:H416">+D410+E410-F410</f>
        <v>110000</v>
      </c>
      <c r="I410" s="40">
        <f aca="true" t="shared" si="47" ref="I410:I416">(G410-H410)</f>
        <v>0</v>
      </c>
      <c r="J410" s="40">
        <f>+J411</f>
        <v>0</v>
      </c>
      <c r="K410" s="42">
        <f>+K411</f>
        <v>110000</v>
      </c>
    </row>
    <row r="411" spans="1:12" s="9" customFormat="1" ht="11.25" customHeight="1">
      <c r="A411" s="19">
        <v>405</v>
      </c>
      <c r="B411" s="43" t="s">
        <v>684</v>
      </c>
      <c r="C411" s="48" t="s">
        <v>685</v>
      </c>
      <c r="D411" s="45">
        <v>110000</v>
      </c>
      <c r="E411" s="45">
        <v>0</v>
      </c>
      <c r="F411" s="45">
        <v>0</v>
      </c>
      <c r="G411" s="45">
        <v>110000</v>
      </c>
      <c r="H411" s="46">
        <f t="shared" si="46"/>
        <v>110000</v>
      </c>
      <c r="I411" s="45">
        <f t="shared" si="47"/>
        <v>0</v>
      </c>
      <c r="J411" s="45">
        <v>0</v>
      </c>
      <c r="K411" s="47">
        <f>+H411</f>
        <v>110000</v>
      </c>
      <c r="L411" s="9" t="s">
        <v>768</v>
      </c>
    </row>
    <row r="412" spans="1:11" ht="11.25" customHeight="1">
      <c r="A412" s="19">
        <v>406</v>
      </c>
      <c r="B412" s="38" t="s">
        <v>686</v>
      </c>
      <c r="C412" s="39" t="s">
        <v>687</v>
      </c>
      <c r="D412" s="40">
        <f>SUM(D413:D414)</f>
        <v>237388579</v>
      </c>
      <c r="E412" s="40">
        <f>SUM(E413:E414)</f>
        <v>0</v>
      </c>
      <c r="F412" s="40">
        <f>SUM(F413:F414)</f>
        <v>0</v>
      </c>
      <c r="G412" s="40">
        <f>SUM(G413:G414)</f>
        <v>237388579</v>
      </c>
      <c r="H412" s="41">
        <f t="shared" si="46"/>
        <v>237388579</v>
      </c>
      <c r="I412" s="40">
        <f t="shared" si="47"/>
        <v>0</v>
      </c>
      <c r="J412" s="40">
        <f>SUM(J413:J414)</f>
        <v>0</v>
      </c>
      <c r="K412" s="42">
        <f>SUM(K413:K414)</f>
        <v>237388579</v>
      </c>
    </row>
    <row r="413" spans="1:12" s="9" customFormat="1" ht="11.25" customHeight="1">
      <c r="A413" s="19">
        <v>407</v>
      </c>
      <c r="B413" s="43" t="s">
        <v>688</v>
      </c>
      <c r="C413" s="48" t="s">
        <v>689</v>
      </c>
      <c r="D413" s="45">
        <v>160219525</v>
      </c>
      <c r="E413" s="45">
        <v>0</v>
      </c>
      <c r="F413" s="45">
        <v>0</v>
      </c>
      <c r="G413" s="45">
        <v>160219525</v>
      </c>
      <c r="H413" s="46">
        <f t="shared" si="46"/>
        <v>160219525</v>
      </c>
      <c r="I413" s="45">
        <f t="shared" si="47"/>
        <v>0</v>
      </c>
      <c r="J413" s="45">
        <v>0</v>
      </c>
      <c r="K413" s="47">
        <f>+H413</f>
        <v>160219525</v>
      </c>
      <c r="L413" s="9" t="s">
        <v>768</v>
      </c>
    </row>
    <row r="414" spans="1:12" s="9" customFormat="1" ht="11.25" customHeight="1">
      <c r="A414" s="19">
        <v>408</v>
      </c>
      <c r="B414" s="43" t="s">
        <v>690</v>
      </c>
      <c r="C414" s="48" t="s">
        <v>691</v>
      </c>
      <c r="D414" s="45">
        <v>77169054</v>
      </c>
      <c r="E414" s="45">
        <v>0</v>
      </c>
      <c r="F414" s="45">
        <v>0</v>
      </c>
      <c r="G414" s="45">
        <v>77169054</v>
      </c>
      <c r="H414" s="46">
        <f t="shared" si="46"/>
        <v>77169054</v>
      </c>
      <c r="I414" s="45">
        <f t="shared" si="47"/>
        <v>0</v>
      </c>
      <c r="J414" s="45">
        <v>0</v>
      </c>
      <c r="K414" s="47">
        <f>+H414</f>
        <v>77169054</v>
      </c>
      <c r="L414" s="9" t="s">
        <v>768</v>
      </c>
    </row>
    <row r="415" spans="1:11" ht="11.25" customHeight="1">
      <c r="A415" s="19">
        <v>409</v>
      </c>
      <c r="B415" s="38" t="s">
        <v>692</v>
      </c>
      <c r="C415" s="39" t="s">
        <v>693</v>
      </c>
      <c r="D415" s="40">
        <f>+D416</f>
        <v>35051</v>
      </c>
      <c r="E415" s="40">
        <f>+E416</f>
        <v>0</v>
      </c>
      <c r="F415" s="40">
        <f>+F416</f>
        <v>0</v>
      </c>
      <c r="G415" s="40">
        <f>+G416</f>
        <v>35051</v>
      </c>
      <c r="H415" s="41">
        <f t="shared" si="46"/>
        <v>35051</v>
      </c>
      <c r="I415" s="40">
        <f t="shared" si="47"/>
        <v>0</v>
      </c>
      <c r="J415" s="40">
        <f>+J416</f>
        <v>0</v>
      </c>
      <c r="K415" s="42">
        <f>+K416</f>
        <v>35051</v>
      </c>
    </row>
    <row r="416" spans="1:12" s="9" customFormat="1" ht="11.25" customHeight="1">
      <c r="A416" s="19">
        <v>410</v>
      </c>
      <c r="B416" s="43" t="s">
        <v>694</v>
      </c>
      <c r="C416" s="48" t="s">
        <v>695</v>
      </c>
      <c r="D416" s="45">
        <v>35051</v>
      </c>
      <c r="E416" s="45">
        <v>0</v>
      </c>
      <c r="F416" s="45">
        <v>0</v>
      </c>
      <c r="G416" s="45">
        <v>35051</v>
      </c>
      <c r="H416" s="46">
        <f t="shared" si="46"/>
        <v>35051</v>
      </c>
      <c r="I416" s="45">
        <f t="shared" si="47"/>
        <v>0</v>
      </c>
      <c r="J416" s="45">
        <v>0</v>
      </c>
      <c r="K416" s="47">
        <f>+H416</f>
        <v>35051</v>
      </c>
      <c r="L416" s="9" t="s">
        <v>768</v>
      </c>
    </row>
    <row r="417" spans="1:11" ht="11.25" customHeight="1">
      <c r="A417" s="19">
        <v>411</v>
      </c>
      <c r="B417" s="38" t="s">
        <v>696</v>
      </c>
      <c r="C417" s="39" t="s">
        <v>697</v>
      </c>
      <c r="D417" s="40">
        <f aca="true" t="shared" si="48" ref="D417:K417">+D418</f>
        <v>0</v>
      </c>
      <c r="E417" s="40">
        <f t="shared" si="48"/>
        <v>36826301</v>
      </c>
      <c r="F417" s="40">
        <f t="shared" si="48"/>
        <v>7896058</v>
      </c>
      <c r="G417" s="40">
        <f t="shared" si="48"/>
        <v>28930243</v>
      </c>
      <c r="H417" s="41">
        <f t="shared" si="48"/>
        <v>28930243</v>
      </c>
      <c r="I417" s="40">
        <f t="shared" si="48"/>
        <v>0</v>
      </c>
      <c r="J417" s="40">
        <f t="shared" si="48"/>
        <v>0</v>
      </c>
      <c r="K417" s="42">
        <f t="shared" si="48"/>
        <v>28930243</v>
      </c>
    </row>
    <row r="418" spans="1:12" s="9" customFormat="1" ht="11.25" customHeight="1">
      <c r="A418" s="19">
        <v>412</v>
      </c>
      <c r="B418" s="43" t="s">
        <v>698</v>
      </c>
      <c r="C418" s="48" t="s">
        <v>699</v>
      </c>
      <c r="D418" s="45">
        <v>0</v>
      </c>
      <c r="E418" s="45">
        <v>36826301</v>
      </c>
      <c r="F418" s="45">
        <v>7896058</v>
      </c>
      <c r="G418" s="45">
        <v>28930243</v>
      </c>
      <c r="H418" s="46">
        <f aca="true" t="shared" si="49" ref="H418:H427">+D418+E418-F418</f>
        <v>28930243</v>
      </c>
      <c r="I418" s="45">
        <f aca="true" t="shared" si="50" ref="I418:I452">(G418-H418)</f>
        <v>0</v>
      </c>
      <c r="J418" s="45">
        <v>0</v>
      </c>
      <c r="K418" s="47">
        <f>+H418</f>
        <v>28930243</v>
      </c>
      <c r="L418" s="9" t="s">
        <v>768</v>
      </c>
    </row>
    <row r="419" spans="1:11" ht="11.25" customHeight="1">
      <c r="A419" s="19">
        <v>413</v>
      </c>
      <c r="B419" s="33" t="s">
        <v>700</v>
      </c>
      <c r="C419" s="34" t="s">
        <v>701</v>
      </c>
      <c r="D419" s="35">
        <f>+D420+D423</f>
        <v>-252264250</v>
      </c>
      <c r="E419" s="35">
        <f>+E420+E423</f>
        <v>7963399</v>
      </c>
      <c r="F419" s="35">
        <f>+F420+F423</f>
        <v>36893642</v>
      </c>
      <c r="G419" s="35">
        <f>+G420+G423</f>
        <v>-281194493</v>
      </c>
      <c r="H419" s="36">
        <f t="shared" si="49"/>
        <v>-281194493</v>
      </c>
      <c r="I419" s="35">
        <f t="shared" si="50"/>
        <v>0</v>
      </c>
      <c r="J419" s="35">
        <f>+J420+J423</f>
        <v>0</v>
      </c>
      <c r="K419" s="37">
        <f>+K420+K423</f>
        <v>-281194493</v>
      </c>
    </row>
    <row r="420" spans="1:11" ht="11.25" customHeight="1">
      <c r="A420" s="19">
        <v>414</v>
      </c>
      <c r="B420" s="38" t="s">
        <v>702</v>
      </c>
      <c r="C420" s="39" t="s">
        <v>703</v>
      </c>
      <c r="D420" s="40">
        <f>SUM(D421:D422)</f>
        <v>-14730619</v>
      </c>
      <c r="E420" s="40">
        <f>SUM(E421:E422)</f>
        <v>67341</v>
      </c>
      <c r="F420" s="40">
        <f>SUM(F421:F422)</f>
        <v>67341</v>
      </c>
      <c r="G420" s="40">
        <f>SUM(G421:G422)</f>
        <v>-14730619</v>
      </c>
      <c r="H420" s="41">
        <f t="shared" si="49"/>
        <v>-14730619</v>
      </c>
      <c r="I420" s="40">
        <f t="shared" si="50"/>
        <v>0</v>
      </c>
      <c r="J420" s="40">
        <f>SUM(J421:J422)</f>
        <v>0</v>
      </c>
      <c r="K420" s="42">
        <f>SUM(K421:K422)</f>
        <v>-14730619</v>
      </c>
    </row>
    <row r="421" spans="1:12" s="9" customFormat="1" ht="11.25" customHeight="1">
      <c r="A421" s="19">
        <v>415</v>
      </c>
      <c r="B421" s="43" t="s">
        <v>704</v>
      </c>
      <c r="C421" s="48" t="s">
        <v>705</v>
      </c>
      <c r="D421" s="45">
        <v>-2763673</v>
      </c>
      <c r="E421" s="45">
        <v>0</v>
      </c>
      <c r="F421" s="45">
        <v>0</v>
      </c>
      <c r="G421" s="45">
        <v>-2763673</v>
      </c>
      <c r="H421" s="46">
        <f t="shared" si="49"/>
        <v>-2763673</v>
      </c>
      <c r="I421" s="45">
        <f t="shared" si="50"/>
        <v>0</v>
      </c>
      <c r="J421" s="45">
        <v>0</v>
      </c>
      <c r="K421" s="47">
        <f>+H421</f>
        <v>-2763673</v>
      </c>
      <c r="L421" s="9" t="s">
        <v>768</v>
      </c>
    </row>
    <row r="422" spans="1:12" s="9" customFormat="1" ht="11.25" customHeight="1">
      <c r="A422" s="19">
        <v>416</v>
      </c>
      <c r="B422" s="43" t="s">
        <v>706</v>
      </c>
      <c r="C422" s="48" t="s">
        <v>680</v>
      </c>
      <c r="D422" s="45">
        <v>-11966946</v>
      </c>
      <c r="E422" s="45">
        <v>67341</v>
      </c>
      <c r="F422" s="45">
        <v>67341</v>
      </c>
      <c r="G422" s="45">
        <v>-11966946</v>
      </c>
      <c r="H422" s="46">
        <f t="shared" si="49"/>
        <v>-11966946</v>
      </c>
      <c r="I422" s="45">
        <f t="shared" si="50"/>
        <v>0</v>
      </c>
      <c r="J422" s="45">
        <v>0</v>
      </c>
      <c r="K422" s="47">
        <f>+H422</f>
        <v>-11966946</v>
      </c>
      <c r="L422" s="9" t="s">
        <v>768</v>
      </c>
    </row>
    <row r="423" spans="1:11" ht="11.25" customHeight="1">
      <c r="A423" s="19">
        <v>417</v>
      </c>
      <c r="B423" s="38" t="s">
        <v>707</v>
      </c>
      <c r="C423" s="39" t="s">
        <v>708</v>
      </c>
      <c r="D423" s="40">
        <f>SUM(D424:D427)</f>
        <v>-237533631</v>
      </c>
      <c r="E423" s="40">
        <f>SUM(E424:E427)</f>
        <v>7896058</v>
      </c>
      <c r="F423" s="40">
        <f>SUM(F424:F427)</f>
        <v>36826301</v>
      </c>
      <c r="G423" s="40">
        <f>SUM(G424:G427)</f>
        <v>-266463874</v>
      </c>
      <c r="H423" s="41">
        <f t="shared" si="49"/>
        <v>-266463874</v>
      </c>
      <c r="I423" s="40">
        <f t="shared" si="50"/>
        <v>0</v>
      </c>
      <c r="J423" s="40">
        <f>SUM(J424:J427)</f>
        <v>0</v>
      </c>
      <c r="K423" s="42">
        <f>SUM(K424:K427)</f>
        <v>-266463874</v>
      </c>
    </row>
    <row r="424" spans="1:12" s="9" customFormat="1" ht="11.25" customHeight="1">
      <c r="A424" s="19">
        <v>418</v>
      </c>
      <c r="B424" s="43" t="s">
        <v>709</v>
      </c>
      <c r="C424" s="48" t="s">
        <v>710</v>
      </c>
      <c r="D424" s="45">
        <v>-237388580</v>
      </c>
      <c r="E424" s="45">
        <v>0</v>
      </c>
      <c r="F424" s="45">
        <v>0</v>
      </c>
      <c r="G424" s="45">
        <v>-237388580</v>
      </c>
      <c r="H424" s="46">
        <f t="shared" si="49"/>
        <v>-237388580</v>
      </c>
      <c r="I424" s="45">
        <f t="shared" si="50"/>
        <v>0</v>
      </c>
      <c r="J424" s="45">
        <v>0</v>
      </c>
      <c r="K424" s="47">
        <f>+H424</f>
        <v>-237388580</v>
      </c>
      <c r="L424" s="9" t="s">
        <v>768</v>
      </c>
    </row>
    <row r="425" spans="1:12" s="9" customFormat="1" ht="11.25" customHeight="1">
      <c r="A425" s="19">
        <v>419</v>
      </c>
      <c r="B425" s="43" t="s">
        <v>711</v>
      </c>
      <c r="C425" s="48" t="s">
        <v>712</v>
      </c>
      <c r="D425" s="45">
        <v>-110000</v>
      </c>
      <c r="E425" s="45">
        <v>0</v>
      </c>
      <c r="F425" s="45">
        <v>0</v>
      </c>
      <c r="G425" s="45">
        <v>-110000</v>
      </c>
      <c r="H425" s="46">
        <f t="shared" si="49"/>
        <v>-110000</v>
      </c>
      <c r="I425" s="45">
        <f t="shared" si="50"/>
        <v>0</v>
      </c>
      <c r="J425" s="45">
        <v>0</v>
      </c>
      <c r="K425" s="47">
        <f>+H425</f>
        <v>-110000</v>
      </c>
      <c r="L425" s="9" t="s">
        <v>768</v>
      </c>
    </row>
    <row r="426" spans="1:12" s="9" customFormat="1" ht="11.25" customHeight="1">
      <c r="A426" s="19">
        <v>420</v>
      </c>
      <c r="B426" s="43" t="s">
        <v>713</v>
      </c>
      <c r="C426" s="48" t="s">
        <v>714</v>
      </c>
      <c r="D426" s="45">
        <v>-35051</v>
      </c>
      <c r="E426" s="45">
        <v>0</v>
      </c>
      <c r="F426" s="45">
        <v>0</v>
      </c>
      <c r="G426" s="45">
        <v>-35051</v>
      </c>
      <c r="H426" s="46">
        <f t="shared" si="49"/>
        <v>-35051</v>
      </c>
      <c r="I426" s="45">
        <f t="shared" si="50"/>
        <v>0</v>
      </c>
      <c r="J426" s="45">
        <v>0</v>
      </c>
      <c r="K426" s="47">
        <f>+H426</f>
        <v>-35051</v>
      </c>
      <c r="L426" s="9" t="s">
        <v>768</v>
      </c>
    </row>
    <row r="427" spans="1:12" s="9" customFormat="1" ht="11.25" customHeight="1">
      <c r="A427" s="19">
        <v>421</v>
      </c>
      <c r="B427" s="43" t="s">
        <v>715</v>
      </c>
      <c r="C427" s="48" t="s">
        <v>716</v>
      </c>
      <c r="D427" s="45">
        <v>0</v>
      </c>
      <c r="E427" s="45">
        <v>7896058</v>
      </c>
      <c r="F427" s="45">
        <v>36826301</v>
      </c>
      <c r="G427" s="45">
        <v>-28930243</v>
      </c>
      <c r="H427" s="46">
        <f t="shared" si="49"/>
        <v>-28930243</v>
      </c>
      <c r="I427" s="45">
        <f t="shared" si="50"/>
        <v>0</v>
      </c>
      <c r="J427" s="45">
        <v>0</v>
      </c>
      <c r="K427" s="47">
        <f>+H427</f>
        <v>-28930243</v>
      </c>
      <c r="L427" s="9" t="s">
        <v>768</v>
      </c>
    </row>
    <row r="428" spans="1:11" ht="11.25" customHeight="1">
      <c r="A428" s="19">
        <v>422</v>
      </c>
      <c r="B428" s="28" t="s">
        <v>717</v>
      </c>
      <c r="C428" s="29" t="s">
        <v>718</v>
      </c>
      <c r="D428" s="30">
        <f>+D429+D434+D444</f>
        <v>0</v>
      </c>
      <c r="E428" s="30">
        <f>+E429+E434+E444</f>
        <v>174582237</v>
      </c>
      <c r="F428" s="30">
        <f>+F429+F434+F444</f>
        <v>174582237</v>
      </c>
      <c r="G428" s="30">
        <f>+G429+G434+G444</f>
        <v>0</v>
      </c>
      <c r="H428" s="31">
        <f aca="true" t="shared" si="51" ref="H428:H452">+D428+F428-E428</f>
        <v>0</v>
      </c>
      <c r="I428" s="30">
        <f t="shared" si="50"/>
        <v>0</v>
      </c>
      <c r="J428" s="30">
        <f>+J429+J434+J444</f>
        <v>0</v>
      </c>
      <c r="K428" s="32">
        <f>+K429+K434+K444</f>
        <v>0</v>
      </c>
    </row>
    <row r="429" spans="1:11" ht="11.25" customHeight="1">
      <c r="A429" s="19">
        <v>423</v>
      </c>
      <c r="B429" s="33" t="s">
        <v>719</v>
      </c>
      <c r="C429" s="34" t="s">
        <v>720</v>
      </c>
      <c r="D429" s="35">
        <f>+D430</f>
        <v>1636377198</v>
      </c>
      <c r="E429" s="35">
        <f>+E430</f>
        <v>0</v>
      </c>
      <c r="F429" s="35">
        <f>+F430</f>
        <v>0</v>
      </c>
      <c r="G429" s="35">
        <f>+G430</f>
        <v>1636377198</v>
      </c>
      <c r="H429" s="36">
        <f t="shared" si="51"/>
        <v>1636377198</v>
      </c>
      <c r="I429" s="35">
        <f t="shared" si="50"/>
        <v>0</v>
      </c>
      <c r="J429" s="35">
        <f>+J430</f>
        <v>0</v>
      </c>
      <c r="K429" s="37">
        <f>+K430</f>
        <v>1636377198</v>
      </c>
    </row>
    <row r="430" spans="1:11" ht="22.5" customHeight="1">
      <c r="A430" s="19">
        <v>424</v>
      </c>
      <c r="B430" s="38" t="s">
        <v>721</v>
      </c>
      <c r="C430" s="39" t="s">
        <v>673</v>
      </c>
      <c r="D430" s="40">
        <f>SUM(D431:D433)</f>
        <v>1636377198</v>
      </c>
      <c r="E430" s="40">
        <f>SUM(E431:E433)</f>
        <v>0</v>
      </c>
      <c r="F430" s="40">
        <f>SUM(F431:F433)</f>
        <v>0</v>
      </c>
      <c r="G430" s="40">
        <f>SUM(G431:G433)</f>
        <v>1636377198</v>
      </c>
      <c r="H430" s="41">
        <f t="shared" si="51"/>
        <v>1636377198</v>
      </c>
      <c r="I430" s="40">
        <f t="shared" si="50"/>
        <v>0</v>
      </c>
      <c r="J430" s="40">
        <f>SUM(J431:J433)</f>
        <v>0</v>
      </c>
      <c r="K430" s="42">
        <f>SUM(K431:K433)</f>
        <v>1636377198</v>
      </c>
    </row>
    <row r="431" spans="1:12" s="9" customFormat="1" ht="11.25" customHeight="1">
      <c r="A431" s="19">
        <v>425</v>
      </c>
      <c r="B431" s="43" t="s">
        <v>722</v>
      </c>
      <c r="C431" s="48" t="s">
        <v>723</v>
      </c>
      <c r="D431" s="45">
        <v>952277</v>
      </c>
      <c r="E431" s="45">
        <v>0</v>
      </c>
      <c r="F431" s="45">
        <v>0</v>
      </c>
      <c r="G431" s="45">
        <v>952277</v>
      </c>
      <c r="H431" s="46">
        <f t="shared" si="51"/>
        <v>952277</v>
      </c>
      <c r="I431" s="45">
        <f t="shared" si="50"/>
        <v>0</v>
      </c>
      <c r="J431" s="45">
        <v>0</v>
      </c>
      <c r="K431" s="47">
        <f>+H431</f>
        <v>952277</v>
      </c>
      <c r="L431" s="9" t="s">
        <v>768</v>
      </c>
    </row>
    <row r="432" spans="1:12" s="9" customFormat="1" ht="11.25" customHeight="1">
      <c r="A432" s="19">
        <v>426</v>
      </c>
      <c r="B432" s="43" t="s">
        <v>724</v>
      </c>
      <c r="C432" s="48" t="s">
        <v>725</v>
      </c>
      <c r="D432" s="45">
        <v>30659745</v>
      </c>
      <c r="E432" s="45">
        <v>0</v>
      </c>
      <c r="F432" s="45">
        <v>0</v>
      </c>
      <c r="G432" s="45">
        <v>30659745</v>
      </c>
      <c r="H432" s="46">
        <f t="shared" si="51"/>
        <v>30659745</v>
      </c>
      <c r="I432" s="45">
        <f t="shared" si="50"/>
        <v>0</v>
      </c>
      <c r="J432" s="45">
        <v>0</v>
      </c>
      <c r="K432" s="47">
        <f>+H432</f>
        <v>30659745</v>
      </c>
      <c r="L432" s="9" t="s">
        <v>768</v>
      </c>
    </row>
    <row r="433" spans="1:12" s="9" customFormat="1" ht="11.25" customHeight="1">
      <c r="A433" s="19">
        <v>427</v>
      </c>
      <c r="B433" s="43" t="s">
        <v>726</v>
      </c>
      <c r="C433" s="48" t="s">
        <v>727</v>
      </c>
      <c r="D433" s="45">
        <v>1604765176</v>
      </c>
      <c r="E433" s="45">
        <v>0</v>
      </c>
      <c r="F433" s="45">
        <v>0</v>
      </c>
      <c r="G433" s="45">
        <v>1604765176</v>
      </c>
      <c r="H433" s="46">
        <f t="shared" si="51"/>
        <v>1604765176</v>
      </c>
      <c r="I433" s="45">
        <f t="shared" si="50"/>
        <v>0</v>
      </c>
      <c r="J433" s="45">
        <v>0</v>
      </c>
      <c r="K433" s="47">
        <f>+H433</f>
        <v>1604765176</v>
      </c>
      <c r="L433" s="9" t="s">
        <v>768</v>
      </c>
    </row>
    <row r="434" spans="1:11" ht="11.25" customHeight="1">
      <c r="A434" s="19">
        <v>428</v>
      </c>
      <c r="B434" s="33" t="s">
        <v>728</v>
      </c>
      <c r="C434" s="34" t="s">
        <v>729</v>
      </c>
      <c r="D434" s="35">
        <f>D435+D437+D439+D442</f>
        <v>465012579</v>
      </c>
      <c r="E434" s="35">
        <f>E435+E437+E439+E442</f>
        <v>115906826</v>
      </c>
      <c r="F434" s="35">
        <f>F435+F437+F439+F442</f>
        <v>58675411</v>
      </c>
      <c r="G434" s="35">
        <f>G435+G437+G439+G442</f>
        <v>407781164</v>
      </c>
      <c r="H434" s="36">
        <f t="shared" si="51"/>
        <v>407781164</v>
      </c>
      <c r="I434" s="35">
        <f t="shared" si="50"/>
        <v>0</v>
      </c>
      <c r="J434" s="35">
        <f>J435+J437+J439+J442</f>
        <v>0</v>
      </c>
      <c r="K434" s="37">
        <f>K435+K437+K439+K442</f>
        <v>407781164</v>
      </c>
    </row>
    <row r="435" spans="1:11" ht="11.25" customHeight="1">
      <c r="A435" s="19">
        <v>429</v>
      </c>
      <c r="B435" s="38" t="s">
        <v>730</v>
      </c>
      <c r="C435" s="39" t="s">
        <v>731</v>
      </c>
      <c r="D435" s="40">
        <f>D436</f>
        <v>155066669</v>
      </c>
      <c r="E435" s="40">
        <f>E436</f>
        <v>34951879</v>
      </c>
      <c r="F435" s="40">
        <f>F436</f>
        <v>44014952</v>
      </c>
      <c r="G435" s="40">
        <f>G436</f>
        <v>164129742</v>
      </c>
      <c r="H435" s="41">
        <f t="shared" si="51"/>
        <v>164129742</v>
      </c>
      <c r="I435" s="40">
        <f t="shared" si="50"/>
        <v>0</v>
      </c>
      <c r="J435" s="40">
        <f>J436</f>
        <v>0</v>
      </c>
      <c r="K435" s="42">
        <f>K436</f>
        <v>164129742</v>
      </c>
    </row>
    <row r="436" spans="1:12" s="9" customFormat="1" ht="11.25" customHeight="1">
      <c r="A436" s="19">
        <v>430</v>
      </c>
      <c r="B436" s="43" t="s">
        <v>732</v>
      </c>
      <c r="C436" s="48" t="s">
        <v>733</v>
      </c>
      <c r="D436" s="45">
        <v>155066669</v>
      </c>
      <c r="E436" s="45">
        <v>34951879</v>
      </c>
      <c r="F436" s="45">
        <v>44014952</v>
      </c>
      <c r="G436" s="45">
        <v>164129742</v>
      </c>
      <c r="H436" s="46">
        <f t="shared" si="51"/>
        <v>164129742</v>
      </c>
      <c r="I436" s="45">
        <f t="shared" si="50"/>
        <v>0</v>
      </c>
      <c r="J436" s="45">
        <v>0</v>
      </c>
      <c r="K436" s="47">
        <f>+H436</f>
        <v>164129742</v>
      </c>
      <c r="L436" s="9" t="s">
        <v>768</v>
      </c>
    </row>
    <row r="437" spans="1:11" ht="11.25" customHeight="1">
      <c r="A437" s="19">
        <v>431</v>
      </c>
      <c r="B437" s="38" t="s">
        <v>734</v>
      </c>
      <c r="C437" s="39" t="s">
        <v>735</v>
      </c>
      <c r="D437" s="40">
        <f>+D438</f>
        <v>99137</v>
      </c>
      <c r="E437" s="40">
        <f>+E438</f>
        <v>0</v>
      </c>
      <c r="F437" s="40">
        <f>+F438</f>
        <v>0</v>
      </c>
      <c r="G437" s="40">
        <f>+G438</f>
        <v>99137</v>
      </c>
      <c r="H437" s="41">
        <f t="shared" si="51"/>
        <v>99137</v>
      </c>
      <c r="I437" s="40">
        <f t="shared" si="50"/>
        <v>0</v>
      </c>
      <c r="J437" s="40">
        <f>+J438</f>
        <v>0</v>
      </c>
      <c r="K437" s="42">
        <f>+K438</f>
        <v>99137</v>
      </c>
    </row>
    <row r="438" spans="1:12" s="9" customFormat="1" ht="11.25" customHeight="1">
      <c r="A438" s="19">
        <v>432</v>
      </c>
      <c r="B438" s="43" t="s">
        <v>736</v>
      </c>
      <c r="C438" s="48" t="s">
        <v>685</v>
      </c>
      <c r="D438" s="45">
        <v>99137</v>
      </c>
      <c r="E438" s="45">
        <v>0</v>
      </c>
      <c r="F438" s="45">
        <v>0</v>
      </c>
      <c r="G438" s="45">
        <v>99137</v>
      </c>
      <c r="H438" s="46">
        <f t="shared" si="51"/>
        <v>99137</v>
      </c>
      <c r="I438" s="45">
        <f t="shared" si="50"/>
        <v>0</v>
      </c>
      <c r="J438" s="45">
        <v>0</v>
      </c>
      <c r="K438" s="47">
        <f>+H438</f>
        <v>99137</v>
      </c>
      <c r="L438" s="9" t="s">
        <v>768</v>
      </c>
    </row>
    <row r="439" spans="1:11" ht="11.25" customHeight="1">
      <c r="A439" s="19">
        <v>433</v>
      </c>
      <c r="B439" s="38" t="s">
        <v>737</v>
      </c>
      <c r="C439" s="39" t="s">
        <v>738</v>
      </c>
      <c r="D439" s="40">
        <f>SUM(D440:D441)</f>
        <v>238804260</v>
      </c>
      <c r="E439" s="40">
        <f>SUM(E440:E441)</f>
        <v>0</v>
      </c>
      <c r="F439" s="40">
        <f>SUM(F440:F441)</f>
        <v>0</v>
      </c>
      <c r="G439" s="40">
        <f>SUM(G440:G441)</f>
        <v>238804260</v>
      </c>
      <c r="H439" s="41">
        <f t="shared" si="51"/>
        <v>238804260</v>
      </c>
      <c r="I439" s="40">
        <f t="shared" si="50"/>
        <v>0</v>
      </c>
      <c r="J439" s="40">
        <f>SUM(J440:J441)</f>
        <v>0</v>
      </c>
      <c r="K439" s="42">
        <f>SUM(K440:K441)</f>
        <v>238804260</v>
      </c>
    </row>
    <row r="440" spans="1:12" s="9" customFormat="1" ht="11.25" customHeight="1">
      <c r="A440" s="19">
        <v>434</v>
      </c>
      <c r="B440" s="43" t="s">
        <v>739</v>
      </c>
      <c r="C440" s="48" t="s">
        <v>740</v>
      </c>
      <c r="D440" s="45">
        <v>92299784</v>
      </c>
      <c r="E440" s="45">
        <v>0</v>
      </c>
      <c r="F440" s="45">
        <v>0</v>
      </c>
      <c r="G440" s="45">
        <v>92299784</v>
      </c>
      <c r="H440" s="46">
        <f t="shared" si="51"/>
        <v>92299784</v>
      </c>
      <c r="I440" s="45">
        <f t="shared" si="50"/>
        <v>0</v>
      </c>
      <c r="J440" s="45">
        <v>0</v>
      </c>
      <c r="K440" s="47">
        <f>+H440</f>
        <v>92299784</v>
      </c>
      <c r="L440" s="9" t="s">
        <v>768</v>
      </c>
    </row>
    <row r="441" spans="1:12" s="9" customFormat="1" ht="11.25" customHeight="1">
      <c r="A441" s="19">
        <v>435</v>
      </c>
      <c r="B441" s="43" t="s">
        <v>741</v>
      </c>
      <c r="C441" s="48" t="s">
        <v>742</v>
      </c>
      <c r="D441" s="45">
        <v>146504476</v>
      </c>
      <c r="E441" s="45">
        <v>0</v>
      </c>
      <c r="F441" s="45">
        <v>0</v>
      </c>
      <c r="G441" s="45">
        <v>146504476</v>
      </c>
      <c r="H441" s="46">
        <f t="shared" si="51"/>
        <v>146504476</v>
      </c>
      <c r="I441" s="45">
        <f t="shared" si="50"/>
        <v>0</v>
      </c>
      <c r="J441" s="45">
        <v>0</v>
      </c>
      <c r="K441" s="47">
        <f>+H441</f>
        <v>146504476</v>
      </c>
      <c r="L441" s="9" t="s">
        <v>768</v>
      </c>
    </row>
    <row r="442" spans="1:11" ht="11.25" customHeight="1">
      <c r="A442" s="19">
        <v>436</v>
      </c>
      <c r="B442" s="38" t="s">
        <v>743</v>
      </c>
      <c r="C442" s="39" t="s">
        <v>744</v>
      </c>
      <c r="D442" s="40">
        <f>+D443</f>
        <v>71042513</v>
      </c>
      <c r="E442" s="40">
        <f>+E443</f>
        <v>80954947</v>
      </c>
      <c r="F442" s="40">
        <f>+F443</f>
        <v>14660459</v>
      </c>
      <c r="G442" s="40">
        <f>+G443</f>
        <v>4748025</v>
      </c>
      <c r="H442" s="41">
        <f t="shared" si="51"/>
        <v>4748025</v>
      </c>
      <c r="I442" s="40">
        <f t="shared" si="50"/>
        <v>0</v>
      </c>
      <c r="J442" s="40">
        <f>+J443</f>
        <v>0</v>
      </c>
      <c r="K442" s="42">
        <f>+K443</f>
        <v>4748025</v>
      </c>
    </row>
    <row r="443" spans="1:12" s="9" customFormat="1" ht="11.25" customHeight="1">
      <c r="A443" s="19">
        <v>437</v>
      </c>
      <c r="B443" s="43" t="s">
        <v>745</v>
      </c>
      <c r="C443" s="48" t="s">
        <v>746</v>
      </c>
      <c r="D443" s="45">
        <v>71042513</v>
      </c>
      <c r="E443" s="45">
        <v>80954947</v>
      </c>
      <c r="F443" s="45">
        <v>14660459</v>
      </c>
      <c r="G443" s="45">
        <v>4748025</v>
      </c>
      <c r="H443" s="46">
        <f t="shared" si="51"/>
        <v>4748025</v>
      </c>
      <c r="I443" s="45">
        <f t="shared" si="50"/>
        <v>0</v>
      </c>
      <c r="J443" s="45">
        <v>0</v>
      </c>
      <c r="K443" s="47">
        <f>+H443</f>
        <v>4748025</v>
      </c>
      <c r="L443" s="9" t="s">
        <v>768</v>
      </c>
    </row>
    <row r="444" spans="1:11" ht="11.25" customHeight="1">
      <c r="A444" s="19">
        <v>438</v>
      </c>
      <c r="B444" s="33" t="s">
        <v>747</v>
      </c>
      <c r="C444" s="34" t="s">
        <v>748</v>
      </c>
      <c r="D444" s="35">
        <f>+D445+D447</f>
        <v>-2101389777</v>
      </c>
      <c r="E444" s="35">
        <f>+E445+E447</f>
        <v>58675411</v>
      </c>
      <c r="F444" s="35">
        <f>+F445+F447</f>
        <v>115906826</v>
      </c>
      <c r="G444" s="35">
        <f>+G445+G447</f>
        <v>-2044158362</v>
      </c>
      <c r="H444" s="36">
        <f t="shared" si="51"/>
        <v>-2044158362</v>
      </c>
      <c r="I444" s="35">
        <f t="shared" si="50"/>
        <v>0</v>
      </c>
      <c r="J444" s="35">
        <f>+J445+J447</f>
        <v>0</v>
      </c>
      <c r="K444" s="37">
        <f>+K445+K447</f>
        <v>-2044158362</v>
      </c>
    </row>
    <row r="445" spans="1:11" ht="11.25" customHeight="1">
      <c r="A445" s="19">
        <v>439</v>
      </c>
      <c r="B445" s="38" t="s">
        <v>749</v>
      </c>
      <c r="C445" s="39" t="s">
        <v>750</v>
      </c>
      <c r="D445" s="40">
        <f>+D446</f>
        <v>-1636377198</v>
      </c>
      <c r="E445" s="40">
        <f>+E446</f>
        <v>0</v>
      </c>
      <c r="F445" s="40">
        <f>+F446</f>
        <v>0</v>
      </c>
      <c r="G445" s="40">
        <f>+G446</f>
        <v>-1636377198</v>
      </c>
      <c r="H445" s="41">
        <f t="shared" si="51"/>
        <v>-1636377198</v>
      </c>
      <c r="I445" s="40">
        <f t="shared" si="50"/>
        <v>0</v>
      </c>
      <c r="J445" s="40">
        <f>+J446</f>
        <v>0</v>
      </c>
      <c r="K445" s="42">
        <f>+K446</f>
        <v>-1636377198</v>
      </c>
    </row>
    <row r="446" spans="1:12" s="9" customFormat="1" ht="11.25" customHeight="1">
      <c r="A446" s="19">
        <v>440</v>
      </c>
      <c r="B446" s="43" t="s">
        <v>751</v>
      </c>
      <c r="C446" s="48" t="s">
        <v>705</v>
      </c>
      <c r="D446" s="45">
        <v>-1636377198</v>
      </c>
      <c r="E446" s="45">
        <v>0</v>
      </c>
      <c r="F446" s="45">
        <v>0</v>
      </c>
      <c r="G446" s="45">
        <v>-1636377198</v>
      </c>
      <c r="H446" s="46">
        <f t="shared" si="51"/>
        <v>-1636377198</v>
      </c>
      <c r="I446" s="45">
        <f t="shared" si="50"/>
        <v>0</v>
      </c>
      <c r="J446" s="45">
        <v>0</v>
      </c>
      <c r="K446" s="47">
        <f>+H446</f>
        <v>-1636377198</v>
      </c>
      <c r="L446" s="9" t="s">
        <v>768</v>
      </c>
    </row>
    <row r="447" spans="1:11" ht="11.25" customHeight="1">
      <c r="A447" s="19">
        <v>441</v>
      </c>
      <c r="B447" s="38" t="s">
        <v>752</v>
      </c>
      <c r="C447" s="39" t="s">
        <v>753</v>
      </c>
      <c r="D447" s="40">
        <f>SUM(D448:D452)</f>
        <v>-465012579</v>
      </c>
      <c r="E447" s="40">
        <f>SUM(E448:E452)</f>
        <v>58675411</v>
      </c>
      <c r="F447" s="40">
        <f>SUM(F448:F452)</f>
        <v>115906826</v>
      </c>
      <c r="G447" s="40">
        <f>SUM(G448:G452)</f>
        <v>-407781164</v>
      </c>
      <c r="H447" s="41">
        <f t="shared" si="51"/>
        <v>-407781164</v>
      </c>
      <c r="I447" s="40">
        <f t="shared" si="50"/>
        <v>0</v>
      </c>
      <c r="J447" s="40">
        <f>SUM(J448:J452)</f>
        <v>0</v>
      </c>
      <c r="K447" s="42">
        <f>SUM(K448:K452)</f>
        <v>-407781164</v>
      </c>
    </row>
    <row r="448" spans="1:12" s="9" customFormat="1" ht="11.25" customHeight="1">
      <c r="A448" s="19">
        <v>442</v>
      </c>
      <c r="B448" s="43" t="s">
        <v>754</v>
      </c>
      <c r="C448" s="48" t="s">
        <v>755</v>
      </c>
      <c r="D448" s="45">
        <v>-99137</v>
      </c>
      <c r="E448" s="45">
        <v>0</v>
      </c>
      <c r="F448" s="45">
        <v>0</v>
      </c>
      <c r="G448" s="45">
        <v>-99137</v>
      </c>
      <c r="H448" s="46">
        <f t="shared" si="51"/>
        <v>-99137</v>
      </c>
      <c r="I448" s="45">
        <f t="shared" si="50"/>
        <v>0</v>
      </c>
      <c r="J448" s="45">
        <v>0</v>
      </c>
      <c r="K448" s="47">
        <f>+H448</f>
        <v>-99137</v>
      </c>
      <c r="L448" s="9" t="s">
        <v>768</v>
      </c>
    </row>
    <row r="449" spans="1:12" s="9" customFormat="1" ht="11.25" customHeight="1">
      <c r="A449" s="19">
        <v>443</v>
      </c>
      <c r="B449" s="43" t="s">
        <v>756</v>
      </c>
      <c r="C449" s="48" t="s">
        <v>757</v>
      </c>
      <c r="D449" s="45">
        <v>0</v>
      </c>
      <c r="E449" s="45">
        <v>0</v>
      </c>
      <c r="F449" s="45">
        <v>0</v>
      </c>
      <c r="G449" s="45">
        <v>0</v>
      </c>
      <c r="H449" s="46">
        <f t="shared" si="51"/>
        <v>0</v>
      </c>
      <c r="I449" s="45">
        <f t="shared" si="50"/>
        <v>0</v>
      </c>
      <c r="J449" s="45">
        <v>0</v>
      </c>
      <c r="K449" s="47">
        <f>+H449</f>
        <v>0</v>
      </c>
      <c r="L449" s="9" t="s">
        <v>768</v>
      </c>
    </row>
    <row r="450" spans="1:12" s="9" customFormat="1" ht="11.25" customHeight="1">
      <c r="A450" s="19">
        <v>444</v>
      </c>
      <c r="B450" s="43" t="s">
        <v>758</v>
      </c>
      <c r="C450" s="48" t="s">
        <v>759</v>
      </c>
      <c r="D450" s="45">
        <v>-155066669</v>
      </c>
      <c r="E450" s="45">
        <v>44014952</v>
      </c>
      <c r="F450" s="45">
        <v>34951879</v>
      </c>
      <c r="G450" s="45">
        <v>-164129742</v>
      </c>
      <c r="H450" s="46">
        <f t="shared" si="51"/>
        <v>-164129742</v>
      </c>
      <c r="I450" s="45">
        <f t="shared" si="50"/>
        <v>0</v>
      </c>
      <c r="J450" s="45">
        <v>0</v>
      </c>
      <c r="K450" s="47">
        <f>+H450</f>
        <v>-164129742</v>
      </c>
      <c r="L450" s="9" t="s">
        <v>768</v>
      </c>
    </row>
    <row r="451" spans="1:12" s="9" customFormat="1" ht="11.25" customHeight="1">
      <c r="A451" s="19">
        <v>445</v>
      </c>
      <c r="B451" s="43" t="s">
        <v>760</v>
      </c>
      <c r="C451" s="48" t="s">
        <v>761</v>
      </c>
      <c r="D451" s="45">
        <v>-238804260</v>
      </c>
      <c r="E451" s="45">
        <v>0</v>
      </c>
      <c r="F451" s="45">
        <v>0</v>
      </c>
      <c r="G451" s="45">
        <v>-238804260</v>
      </c>
      <c r="H451" s="46">
        <f t="shared" si="51"/>
        <v>-238804260</v>
      </c>
      <c r="I451" s="45">
        <f t="shared" si="50"/>
        <v>0</v>
      </c>
      <c r="J451" s="45">
        <v>0</v>
      </c>
      <c r="K451" s="47">
        <f>+H451</f>
        <v>-238804260</v>
      </c>
      <c r="L451" s="9" t="s">
        <v>768</v>
      </c>
    </row>
    <row r="452" spans="1:12" s="9" customFormat="1" ht="11.25" customHeight="1">
      <c r="A452" s="19">
        <v>446</v>
      </c>
      <c r="B452" s="53" t="s">
        <v>762</v>
      </c>
      <c r="C452" s="54" t="s">
        <v>763</v>
      </c>
      <c r="D452" s="55">
        <v>-71042513</v>
      </c>
      <c r="E452" s="55">
        <v>14660459</v>
      </c>
      <c r="F452" s="55">
        <v>80954947</v>
      </c>
      <c r="G452" s="55">
        <v>-4748025</v>
      </c>
      <c r="H452" s="56">
        <f t="shared" si="51"/>
        <v>-4748025</v>
      </c>
      <c r="I452" s="55">
        <f t="shared" si="50"/>
        <v>0</v>
      </c>
      <c r="J452" s="55">
        <v>0</v>
      </c>
      <c r="K452" s="57">
        <f>+H452</f>
        <v>-4748025</v>
      </c>
      <c r="L452" s="9" t="s">
        <v>768</v>
      </c>
    </row>
    <row r="454" spans="3:11" ht="12.75">
      <c r="C454" s="22" t="s">
        <v>832</v>
      </c>
      <c r="D454" s="23">
        <f>+D7</f>
        <v>1324615415</v>
      </c>
      <c r="E454" s="23">
        <f>SUM(E6:E452)</f>
        <v>53239183584</v>
      </c>
      <c r="F454" s="23">
        <f>SUM(F6:F452)</f>
        <v>53239183584</v>
      </c>
      <c r="G454" s="23">
        <f>+G7</f>
        <v>1389112181</v>
      </c>
      <c r="H454" s="23">
        <f>+H7</f>
        <v>1389112181</v>
      </c>
      <c r="I454" s="23"/>
      <c r="J454" s="23">
        <f>+J7</f>
        <v>534100296</v>
      </c>
      <c r="K454" s="23">
        <f>+K7</f>
        <v>855011885</v>
      </c>
    </row>
    <row r="455" spans="3:11" ht="12.75">
      <c r="C455" s="22" t="s">
        <v>833</v>
      </c>
      <c r="D455" s="23">
        <f>+D125</f>
        <v>276392531</v>
      </c>
      <c r="F455" s="23">
        <f>+E454-F454</f>
        <v>0</v>
      </c>
      <c r="G455" s="23">
        <f>+G125</f>
        <v>160167097</v>
      </c>
      <c r="H455" s="23">
        <f>+H125</f>
        <v>160167097</v>
      </c>
      <c r="I455" s="23"/>
      <c r="J455" s="23">
        <f>+J125</f>
        <v>160167097</v>
      </c>
      <c r="K455" s="23">
        <f>+K125</f>
        <v>0</v>
      </c>
    </row>
    <row r="456" spans="3:11" ht="12.75">
      <c r="C456" s="22" t="s">
        <v>397</v>
      </c>
      <c r="D456" s="23">
        <f>+D211</f>
        <v>1048222884</v>
      </c>
      <c r="G456" s="23">
        <f>+G211</f>
        <v>1047547138</v>
      </c>
      <c r="H456" s="23">
        <f>+H211</f>
        <v>1047547138</v>
      </c>
      <c r="I456" s="23"/>
      <c r="J456" s="23">
        <f>+J211</f>
        <v>0</v>
      </c>
      <c r="K456" s="23">
        <f>+K211</f>
        <v>1047547138</v>
      </c>
    </row>
    <row r="457" spans="3:11" ht="12.75">
      <c r="C457" s="22" t="s">
        <v>436</v>
      </c>
      <c r="D457" s="23">
        <f>+D232</f>
        <v>0</v>
      </c>
      <c r="G457" s="23">
        <f>+G232</f>
        <v>5077143708</v>
      </c>
      <c r="H457" s="23">
        <f>+H232</f>
        <v>5077143708</v>
      </c>
      <c r="I457" s="23"/>
      <c r="J457" s="23">
        <f>+J232</f>
        <v>0</v>
      </c>
      <c r="K457" s="23">
        <f>+K232</f>
        <v>5077143708</v>
      </c>
    </row>
    <row r="458" spans="3:11" ht="12.75">
      <c r="C458" s="22" t="s">
        <v>508</v>
      </c>
      <c r="D458" s="23">
        <f>+D274</f>
        <v>0</v>
      </c>
      <c r="G458" s="23">
        <f>+G274</f>
        <v>4895745762</v>
      </c>
      <c r="H458" s="23">
        <f>+H274</f>
        <v>4895745762</v>
      </c>
      <c r="I458" s="23"/>
      <c r="J458" s="23">
        <f>+J274</f>
        <v>0</v>
      </c>
      <c r="K458" s="23">
        <f>+K274</f>
        <v>4895745762</v>
      </c>
    </row>
    <row r="459" spans="4:11" ht="12.75">
      <c r="D459" s="24">
        <f>+D454-D455-D456-D457+D458</f>
        <v>0</v>
      </c>
      <c r="G459" s="24">
        <f>+G454-G455-G456-G457+G458</f>
        <v>0</v>
      </c>
      <c r="H459" s="24">
        <f>+H454-H455-H456-H457+H458</f>
        <v>0</v>
      </c>
      <c r="I459" s="24"/>
      <c r="J459" s="24">
        <f>+J454-J455-J456-J457+J458</f>
        <v>373933199</v>
      </c>
      <c r="K459" s="24">
        <f>+K454-K455-K456-K457+K458</f>
        <v>-373933199</v>
      </c>
    </row>
    <row r="461" spans="7:8" ht="12.75">
      <c r="G461" s="23"/>
      <c r="H461" s="23"/>
    </row>
    <row r="463" ht="12.75">
      <c r="K463" s="10"/>
    </row>
    <row r="464" ht="12.75">
      <c r="K464" s="10"/>
    </row>
    <row r="465" ht="12.75">
      <c r="K465" s="10"/>
    </row>
    <row r="466" ht="12.75">
      <c r="K466" s="10"/>
    </row>
    <row r="467" ht="12.75">
      <c r="K467" s="10"/>
    </row>
    <row r="468" ht="12.75">
      <c r="K468" s="10"/>
    </row>
    <row r="469" ht="12.75">
      <c r="K469" s="10"/>
    </row>
  </sheetData>
  <sheetProtection/>
  <autoFilter ref="A6:N452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411"/>
  <sheetViews>
    <sheetView showGridLines="0" zoomScalePageLayoutView="0" workbookViewId="0" topLeftCell="C1">
      <selection activeCell="C6" sqref="C6:H411"/>
    </sheetView>
  </sheetViews>
  <sheetFormatPr defaultColWidth="12" defaultRowHeight="11.25"/>
  <cols>
    <col min="1" max="1" width="16.66015625" style="0" customWidth="1"/>
    <col min="2" max="2" width="83.33203125" style="0" customWidth="1"/>
    <col min="3" max="8" width="33.33203125" style="0" customWidth="1"/>
  </cols>
  <sheetData>
    <row r="3" ht="11.25">
      <c r="C3" s="6">
        <v>100000000</v>
      </c>
    </row>
    <row r="5" spans="1:8" ht="21.75" customHeight="1">
      <c r="A5" s="58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8" t="s">
        <v>6</v>
      </c>
      <c r="H5" s="58" t="s">
        <v>7</v>
      </c>
    </row>
    <row r="6" spans="1:8" ht="11.25">
      <c r="A6" s="1" t="s">
        <v>8</v>
      </c>
      <c r="B6" s="1" t="s">
        <v>9</v>
      </c>
      <c r="C6" s="2">
        <v>1.32461541656229E+20</v>
      </c>
      <c r="D6" s="2">
        <v>5.2269020401594E+19</v>
      </c>
      <c r="E6" s="2">
        <v>4.5943994343539E+19</v>
      </c>
      <c r="F6" s="2">
        <v>1.38786567714284E+20</v>
      </c>
      <c r="G6" s="2" t="s">
        <v>10</v>
      </c>
      <c r="H6" s="2" t="s">
        <v>10</v>
      </c>
    </row>
    <row r="7" spans="1:8" ht="11.25">
      <c r="A7" s="1" t="s">
        <v>11</v>
      </c>
      <c r="B7" s="1" t="s">
        <v>12</v>
      </c>
      <c r="C7" s="2">
        <v>5.971900946032E+18</v>
      </c>
      <c r="D7" s="2">
        <v>1.9448316210331E+19</v>
      </c>
      <c r="E7" s="2">
        <v>2.0317154035252E+19</v>
      </c>
      <c r="F7" s="2">
        <v>5.103063121111E+18</v>
      </c>
      <c r="G7" s="2" t="s">
        <v>10</v>
      </c>
      <c r="H7" s="2" t="s">
        <v>10</v>
      </c>
    </row>
    <row r="8" spans="1:8" ht="11.25">
      <c r="A8" s="1" t="s">
        <v>13</v>
      </c>
      <c r="B8" s="1" t="s">
        <v>14</v>
      </c>
      <c r="C8" s="2">
        <v>37117196809000000</v>
      </c>
      <c r="D8" s="2">
        <v>2358000000000000</v>
      </c>
      <c r="E8" s="2">
        <v>1179000000000000</v>
      </c>
      <c r="F8" s="2">
        <v>38296196809000000</v>
      </c>
      <c r="G8" s="2" t="s">
        <v>10</v>
      </c>
      <c r="H8" s="2" t="s">
        <v>10</v>
      </c>
    </row>
    <row r="9" spans="1:8" ht="11.25">
      <c r="A9" s="1" t="s">
        <v>15</v>
      </c>
      <c r="B9" s="1" t="s">
        <v>16</v>
      </c>
      <c r="C9" s="2">
        <v>36907599109000000</v>
      </c>
      <c r="D9" s="2" t="s">
        <v>10</v>
      </c>
      <c r="E9" s="2" t="s">
        <v>10</v>
      </c>
      <c r="F9" s="2">
        <v>36907599109000000</v>
      </c>
      <c r="G9" s="2" t="s">
        <v>10</v>
      </c>
      <c r="H9" s="2" t="s">
        <v>10</v>
      </c>
    </row>
    <row r="10" spans="1:8" ht="11.25">
      <c r="A10" s="1" t="s">
        <v>17</v>
      </c>
      <c r="B10" s="1" t="s">
        <v>18</v>
      </c>
      <c r="C10" s="2">
        <v>209597700000000</v>
      </c>
      <c r="D10" s="2">
        <v>2358000000000000</v>
      </c>
      <c r="E10" s="2">
        <v>1179000000000000</v>
      </c>
      <c r="F10" s="2">
        <v>1388597700000000</v>
      </c>
      <c r="G10" s="2" t="s">
        <v>10</v>
      </c>
      <c r="H10" s="2" t="s">
        <v>10</v>
      </c>
    </row>
    <row r="11" spans="1:8" ht="11.25">
      <c r="A11" s="1" t="s">
        <v>19</v>
      </c>
      <c r="B11" s="1" t="s">
        <v>20</v>
      </c>
      <c r="C11" s="2">
        <v>5.934783749223E+18</v>
      </c>
      <c r="D11" s="2">
        <v>1.9445958210331E+19</v>
      </c>
      <c r="E11" s="2">
        <v>2.0315975035252E+19</v>
      </c>
      <c r="F11" s="2">
        <v>5.064766924302E+18</v>
      </c>
      <c r="G11" s="2" t="s">
        <v>10</v>
      </c>
      <c r="H11" s="2" t="s">
        <v>10</v>
      </c>
    </row>
    <row r="12" spans="1:8" ht="11.25">
      <c r="A12" s="1" t="s">
        <v>21</v>
      </c>
      <c r="B12" s="1" t="s">
        <v>22</v>
      </c>
      <c r="C12" s="2">
        <v>5.934783749223E+18</v>
      </c>
      <c r="D12" s="2">
        <v>1.9445958210331E+19</v>
      </c>
      <c r="E12" s="2">
        <v>2.0315975035252E+19</v>
      </c>
      <c r="F12" s="2">
        <v>5.064766924302E+18</v>
      </c>
      <c r="G12" s="2" t="s">
        <v>10</v>
      </c>
      <c r="H12" s="2" t="s">
        <v>10</v>
      </c>
    </row>
    <row r="13" spans="1:8" ht="11.25">
      <c r="A13" s="1" t="s">
        <v>23</v>
      </c>
      <c r="B13" s="1" t="s">
        <v>24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  <c r="H13" s="2" t="s">
        <v>10</v>
      </c>
    </row>
    <row r="14" spans="1:8" ht="11.25">
      <c r="A14" s="1" t="s">
        <v>25</v>
      </c>
      <c r="B14" s="1" t="s">
        <v>26</v>
      </c>
      <c r="C14" s="2">
        <v>3.1530431653396E+19</v>
      </c>
      <c r="D14" s="2">
        <v>2.091877940464E+18</v>
      </c>
      <c r="E14" s="2">
        <v>2.6493115185E+18</v>
      </c>
      <c r="F14" s="2">
        <v>3.097299807536E+19</v>
      </c>
      <c r="G14" s="2" t="s">
        <v>10</v>
      </c>
      <c r="H14" s="2" t="s">
        <v>10</v>
      </c>
    </row>
    <row r="15" spans="1:8" ht="11.25">
      <c r="A15" s="1" t="s">
        <v>27</v>
      </c>
      <c r="B15" s="1" t="s">
        <v>28</v>
      </c>
      <c r="C15" s="2">
        <v>3.1530431653396E+19</v>
      </c>
      <c r="D15" s="2">
        <v>2.091877940464E+18</v>
      </c>
      <c r="E15" s="2">
        <v>2.6493115185E+18</v>
      </c>
      <c r="F15" s="2">
        <v>3.097299807536E+19</v>
      </c>
      <c r="G15" s="2" t="s">
        <v>10</v>
      </c>
      <c r="H15" s="2" t="s">
        <v>10</v>
      </c>
    </row>
    <row r="16" spans="1:8" ht="11.25">
      <c r="A16" s="1" t="s">
        <v>29</v>
      </c>
      <c r="B16" s="1" t="s">
        <v>30</v>
      </c>
      <c r="C16" s="2">
        <v>3.1530431653396E+19</v>
      </c>
      <c r="D16" s="2">
        <v>2.091877940464E+18</v>
      </c>
      <c r="E16" s="2">
        <v>2.6493115185E+18</v>
      </c>
      <c r="F16" s="2">
        <v>3.097299807536E+19</v>
      </c>
      <c r="G16" s="2" t="s">
        <v>10</v>
      </c>
      <c r="H16" s="2" t="s">
        <v>10</v>
      </c>
    </row>
    <row r="17" spans="1:8" ht="11.25">
      <c r="A17" s="1" t="s">
        <v>31</v>
      </c>
      <c r="B17" s="1" t="s">
        <v>32</v>
      </c>
      <c r="C17" s="2">
        <v>8.3855532221625E+19</v>
      </c>
      <c r="D17" s="2">
        <v>3.0457884999725E+19</v>
      </c>
      <c r="E17" s="2">
        <v>2.2622713160943E+19</v>
      </c>
      <c r="F17" s="2">
        <v>9.1690704060407E+19</v>
      </c>
      <c r="G17" s="2" t="s">
        <v>10</v>
      </c>
      <c r="H17" s="2" t="s">
        <v>10</v>
      </c>
    </row>
    <row r="18" spans="1:8" ht="11.25">
      <c r="A18" s="1" t="s">
        <v>33</v>
      </c>
      <c r="B18" s="1" t="s">
        <v>34</v>
      </c>
      <c r="C18" s="2" t="s">
        <v>10</v>
      </c>
      <c r="D18" s="2">
        <v>2.341558030811E+18</v>
      </c>
      <c r="E18" s="2">
        <v>2.341558030811E+18</v>
      </c>
      <c r="F18" s="2" t="s">
        <v>10</v>
      </c>
      <c r="G18" s="2" t="s">
        <v>10</v>
      </c>
      <c r="H18" s="2" t="s">
        <v>10</v>
      </c>
    </row>
    <row r="19" spans="1:8" ht="11.25">
      <c r="A19" s="1" t="s">
        <v>35</v>
      </c>
      <c r="B19" s="1" t="s">
        <v>36</v>
      </c>
      <c r="C19" s="2" t="s">
        <v>10</v>
      </c>
      <c r="D19" s="2">
        <v>2.295940859E+17</v>
      </c>
      <c r="E19" s="2">
        <v>2.295940859E+17</v>
      </c>
      <c r="F19" s="2" t="s">
        <v>10</v>
      </c>
      <c r="G19" s="2" t="s">
        <v>10</v>
      </c>
      <c r="H19" s="2" t="s">
        <v>10</v>
      </c>
    </row>
    <row r="20" spans="1:8" ht="11.25">
      <c r="A20" s="1" t="s">
        <v>37</v>
      </c>
      <c r="B20" s="1" t="s">
        <v>38</v>
      </c>
      <c r="C20" s="2" t="s">
        <v>10</v>
      </c>
      <c r="D20" s="2" t="s">
        <v>10</v>
      </c>
      <c r="E20" s="2" t="s">
        <v>10</v>
      </c>
      <c r="F20" s="2" t="s">
        <v>10</v>
      </c>
      <c r="G20" s="2" t="s">
        <v>10</v>
      </c>
      <c r="H20" s="2" t="s">
        <v>10</v>
      </c>
    </row>
    <row r="21" spans="1:8" ht="11.25">
      <c r="A21" s="1" t="s">
        <v>39</v>
      </c>
      <c r="B21" s="1" t="s">
        <v>40</v>
      </c>
      <c r="C21" s="2" t="s">
        <v>10</v>
      </c>
      <c r="D21" s="2">
        <v>2.111963944911E+18</v>
      </c>
      <c r="E21" s="2">
        <v>2.111963944911E+18</v>
      </c>
      <c r="F21" s="2" t="s">
        <v>10</v>
      </c>
      <c r="G21" s="2" t="s">
        <v>10</v>
      </c>
      <c r="H21" s="2" t="s">
        <v>10</v>
      </c>
    </row>
    <row r="22" spans="1:8" ht="11.25">
      <c r="A22" s="1" t="s">
        <v>41</v>
      </c>
      <c r="B22" s="1" t="s">
        <v>42</v>
      </c>
      <c r="C22" s="2">
        <v>8.594790858E+17</v>
      </c>
      <c r="D22" s="2">
        <v>4.644468678672E+18</v>
      </c>
      <c r="E22" s="2">
        <v>4.644468678672E+18</v>
      </c>
      <c r="F22" s="2">
        <v>8.594790858E+17</v>
      </c>
      <c r="G22" s="2" t="s">
        <v>10</v>
      </c>
      <c r="H22" s="2" t="s">
        <v>10</v>
      </c>
    </row>
    <row r="23" spans="1:8" ht="11.25">
      <c r="A23" s="1" t="s">
        <v>43</v>
      </c>
      <c r="B23" s="1" t="s">
        <v>44</v>
      </c>
      <c r="C23" s="2">
        <v>8.594790858E+17</v>
      </c>
      <c r="D23" s="2">
        <v>4.644468678672E+18</v>
      </c>
      <c r="E23" s="2">
        <v>4.644468678672E+18</v>
      </c>
      <c r="F23" s="2">
        <v>8.594790858E+17</v>
      </c>
      <c r="G23" s="2" t="s">
        <v>10</v>
      </c>
      <c r="H23" s="2" t="s">
        <v>10</v>
      </c>
    </row>
    <row r="24" spans="1:8" ht="11.25">
      <c r="A24" s="1" t="s">
        <v>45</v>
      </c>
      <c r="B24" s="1" t="s">
        <v>46</v>
      </c>
      <c r="C24" s="2">
        <v>1.297251964525E+18</v>
      </c>
      <c r="D24" s="2">
        <v>1.556905778485E+19</v>
      </c>
      <c r="E24" s="2">
        <v>9.246893145694E+18</v>
      </c>
      <c r="F24" s="2">
        <v>7.619416603681E+18</v>
      </c>
      <c r="G24" s="2" t="s">
        <v>10</v>
      </c>
      <c r="H24" s="2" t="s">
        <v>10</v>
      </c>
    </row>
    <row r="25" spans="1:8" ht="11.25">
      <c r="A25" s="1" t="s">
        <v>47</v>
      </c>
      <c r="B25" s="1" t="s">
        <v>48</v>
      </c>
      <c r="C25" s="2" t="s">
        <v>10</v>
      </c>
      <c r="D25" s="2" t="s">
        <v>10</v>
      </c>
      <c r="E25" s="2" t="s">
        <v>10</v>
      </c>
      <c r="F25" s="2" t="s">
        <v>10</v>
      </c>
      <c r="G25" s="2" t="s">
        <v>10</v>
      </c>
      <c r="H25" s="2" t="s">
        <v>10</v>
      </c>
    </row>
    <row r="26" spans="1:8" ht="11.25">
      <c r="A26" s="1" t="s">
        <v>49</v>
      </c>
      <c r="B26" s="1" t="s">
        <v>50</v>
      </c>
      <c r="C26" s="2">
        <v>5.03213029094E+17</v>
      </c>
      <c r="D26" s="2">
        <v>9.0580414629E+18</v>
      </c>
      <c r="E26" s="2">
        <v>8.320292995794E+18</v>
      </c>
      <c r="F26" s="2">
        <v>1.2409614962E+18</v>
      </c>
      <c r="G26" s="2" t="s">
        <v>10</v>
      </c>
      <c r="H26" s="2" t="s">
        <v>10</v>
      </c>
    </row>
    <row r="27" spans="1:8" ht="11.25">
      <c r="A27" s="1" t="s">
        <v>51</v>
      </c>
      <c r="B27" s="1" t="s">
        <v>52</v>
      </c>
      <c r="C27" s="2">
        <v>7.94038935431E+17</v>
      </c>
      <c r="D27" s="2">
        <v>6.51101632195E+18</v>
      </c>
      <c r="E27" s="2">
        <v>9.266001499E+17</v>
      </c>
      <c r="F27" s="2">
        <v>6.378455107481E+18</v>
      </c>
      <c r="G27" s="2" t="s">
        <v>10</v>
      </c>
      <c r="H27" s="2" t="s">
        <v>10</v>
      </c>
    </row>
    <row r="28" spans="1:8" ht="11.25">
      <c r="A28" s="1" t="s">
        <v>53</v>
      </c>
      <c r="B28" s="1" t="s">
        <v>54</v>
      </c>
      <c r="C28" s="2">
        <v>4.0429786992661E+19</v>
      </c>
      <c r="D28" s="2">
        <v>3.343952245485E+18</v>
      </c>
      <c r="E28" s="2">
        <v>4.236437378539E+18</v>
      </c>
      <c r="F28" s="2">
        <v>3.9537301859607E+19</v>
      </c>
      <c r="G28" s="2" t="s">
        <v>10</v>
      </c>
      <c r="H28" s="2" t="s">
        <v>10</v>
      </c>
    </row>
    <row r="29" spans="1:8" ht="11.25">
      <c r="A29" s="1" t="s">
        <v>55</v>
      </c>
      <c r="B29" s="1" t="s">
        <v>56</v>
      </c>
      <c r="C29" s="2">
        <v>4.0255936191573E+19</v>
      </c>
      <c r="D29" s="2">
        <v>2.952097245585E+18</v>
      </c>
      <c r="E29" s="2">
        <v>4.080349793011E+18</v>
      </c>
      <c r="F29" s="2">
        <v>3.9127683644147E+19</v>
      </c>
      <c r="G29" s="2" t="s">
        <v>10</v>
      </c>
      <c r="H29" s="2" t="s">
        <v>10</v>
      </c>
    </row>
    <row r="30" spans="1:8" ht="11.25">
      <c r="A30" s="1" t="s">
        <v>57</v>
      </c>
      <c r="B30" s="1" t="s">
        <v>58</v>
      </c>
      <c r="C30" s="2">
        <v>1.73850801088E+17</v>
      </c>
      <c r="D30" s="2">
        <v>3.918549999E+17</v>
      </c>
      <c r="E30" s="2">
        <v>1.56087585528E+17</v>
      </c>
      <c r="F30" s="2">
        <v>4.0961821546E+17</v>
      </c>
      <c r="G30" s="2" t="s">
        <v>10</v>
      </c>
      <c r="H30" s="2" t="s">
        <v>10</v>
      </c>
    </row>
    <row r="31" spans="1:8" ht="11.25">
      <c r="A31" s="1" t="s">
        <v>59</v>
      </c>
      <c r="B31" s="1" t="s">
        <v>60</v>
      </c>
      <c r="C31" s="2" t="s">
        <v>10</v>
      </c>
      <c r="D31" s="2" t="s">
        <v>10</v>
      </c>
      <c r="E31" s="2" t="s">
        <v>10</v>
      </c>
      <c r="F31" s="2" t="s">
        <v>10</v>
      </c>
      <c r="G31" s="2" t="s">
        <v>10</v>
      </c>
      <c r="H31" s="2" t="s">
        <v>10</v>
      </c>
    </row>
    <row r="32" spans="1:8" ht="11.25">
      <c r="A32" s="1" t="s">
        <v>61</v>
      </c>
      <c r="B32" s="1" t="s">
        <v>62</v>
      </c>
      <c r="C32" s="2">
        <v>5.463031409473E+18</v>
      </c>
      <c r="D32" s="2">
        <v>5.859645632E+17</v>
      </c>
      <c r="E32" s="2" t="s">
        <v>10</v>
      </c>
      <c r="F32" s="2">
        <v>6.048995972673E+18</v>
      </c>
      <c r="G32" s="2" t="s">
        <v>10</v>
      </c>
      <c r="H32" s="2" t="s">
        <v>10</v>
      </c>
    </row>
    <row r="33" spans="1:8" ht="11.25">
      <c r="A33" s="1" t="s">
        <v>63</v>
      </c>
      <c r="B33" s="1" t="s">
        <v>64</v>
      </c>
      <c r="C33" s="2">
        <v>5.463031409473E+18</v>
      </c>
      <c r="D33" s="2">
        <v>5.859645632E+17</v>
      </c>
      <c r="E33" s="2" t="s">
        <v>10</v>
      </c>
      <c r="F33" s="2">
        <v>6.048995972673E+18</v>
      </c>
      <c r="G33" s="2" t="s">
        <v>10</v>
      </c>
      <c r="H33" s="2" t="s">
        <v>10</v>
      </c>
    </row>
    <row r="34" spans="1:8" ht="11.25">
      <c r="A34" s="1" t="s">
        <v>65</v>
      </c>
      <c r="B34" s="1" t="s">
        <v>66</v>
      </c>
      <c r="C34" s="2">
        <v>3.5805982769166E+19</v>
      </c>
      <c r="D34" s="2">
        <v>3.972883696707E+18</v>
      </c>
      <c r="E34" s="2">
        <v>2.153355927227E+18</v>
      </c>
      <c r="F34" s="2">
        <v>3.7625510538646E+19</v>
      </c>
      <c r="G34" s="2" t="s">
        <v>10</v>
      </c>
      <c r="H34" s="2" t="s">
        <v>10</v>
      </c>
    </row>
    <row r="35" spans="1:8" ht="11.25">
      <c r="A35" s="1" t="s">
        <v>67</v>
      </c>
      <c r="B35" s="1" t="s">
        <v>68</v>
      </c>
      <c r="C35" s="2">
        <v>3.2410482009896E+19</v>
      </c>
      <c r="D35" s="2">
        <v>1.771516471278E+18</v>
      </c>
      <c r="E35" s="2">
        <v>9.11802472592E+17</v>
      </c>
      <c r="F35" s="2">
        <v>3.3270196008582E+19</v>
      </c>
      <c r="G35" s="2" t="s">
        <v>10</v>
      </c>
      <c r="H35" s="2" t="s">
        <v>10</v>
      </c>
    </row>
    <row r="36" spans="1:8" ht="11.25">
      <c r="A36" s="1" t="s">
        <v>69</v>
      </c>
      <c r="B36" s="1" t="s">
        <v>70</v>
      </c>
      <c r="C36" s="2">
        <v>1.982597702274E+18</v>
      </c>
      <c r="D36" s="2" t="s">
        <v>10</v>
      </c>
      <c r="E36" s="2">
        <v>958085975000000</v>
      </c>
      <c r="F36" s="2">
        <v>1.981639616299E+18</v>
      </c>
      <c r="G36" s="2" t="s">
        <v>10</v>
      </c>
      <c r="H36" s="2" t="s">
        <v>10</v>
      </c>
    </row>
    <row r="37" spans="1:8" ht="11.25">
      <c r="A37" s="1" t="s">
        <v>71</v>
      </c>
      <c r="B37" s="1" t="s">
        <v>72</v>
      </c>
      <c r="C37" s="2">
        <v>1.137799491E+17</v>
      </c>
      <c r="D37" s="2" t="s">
        <v>10</v>
      </c>
      <c r="E37" s="2" t="s">
        <v>10</v>
      </c>
      <c r="F37" s="2">
        <v>1.137799491E+17</v>
      </c>
      <c r="G37" s="2" t="s">
        <v>10</v>
      </c>
      <c r="H37" s="2" t="s">
        <v>10</v>
      </c>
    </row>
    <row r="38" spans="1:8" ht="11.25">
      <c r="A38" s="1" t="s">
        <v>73</v>
      </c>
      <c r="B38" s="1" t="s">
        <v>74</v>
      </c>
      <c r="C38" s="2">
        <v>2479927100000000</v>
      </c>
      <c r="D38" s="2" t="s">
        <v>10</v>
      </c>
      <c r="E38" s="2" t="s">
        <v>10</v>
      </c>
      <c r="F38" s="2">
        <v>2479927100000000</v>
      </c>
      <c r="G38" s="2" t="s">
        <v>10</v>
      </c>
      <c r="H38" s="2" t="s">
        <v>10</v>
      </c>
    </row>
    <row r="39" spans="1:8" ht="11.25">
      <c r="A39" s="1" t="s">
        <v>75</v>
      </c>
      <c r="B39" s="1" t="s">
        <v>76</v>
      </c>
      <c r="C39" s="2" t="s">
        <v>10</v>
      </c>
      <c r="D39" s="2" t="s">
        <v>10</v>
      </c>
      <c r="E39" s="2" t="s">
        <v>10</v>
      </c>
      <c r="F39" s="2" t="s">
        <v>10</v>
      </c>
      <c r="G39" s="2" t="s">
        <v>10</v>
      </c>
      <c r="H39" s="2" t="s">
        <v>10</v>
      </c>
    </row>
    <row r="40" spans="1:8" ht="11.25">
      <c r="A40" s="1" t="s">
        <v>77</v>
      </c>
      <c r="B40" s="1" t="s">
        <v>78</v>
      </c>
      <c r="C40" s="2">
        <v>3602626820000000</v>
      </c>
      <c r="D40" s="2" t="s">
        <v>10</v>
      </c>
      <c r="E40" s="2" t="s">
        <v>10</v>
      </c>
      <c r="F40" s="2">
        <v>3602626820000000</v>
      </c>
      <c r="G40" s="2" t="s">
        <v>10</v>
      </c>
      <c r="H40" s="2" t="s">
        <v>10</v>
      </c>
    </row>
    <row r="41" spans="1:8" ht="11.25">
      <c r="A41" s="1" t="s">
        <v>79</v>
      </c>
      <c r="B41" s="1" t="s">
        <v>80</v>
      </c>
      <c r="C41" s="2">
        <v>1.293040553976E+18</v>
      </c>
      <c r="D41" s="2">
        <v>2.201367225429E+18</v>
      </c>
      <c r="E41" s="2">
        <v>1.24059536866E+18</v>
      </c>
      <c r="F41" s="2">
        <v>2.253812410745E+18</v>
      </c>
      <c r="G41" s="2" t="s">
        <v>10</v>
      </c>
      <c r="H41" s="2" t="s">
        <v>10</v>
      </c>
    </row>
    <row r="42" spans="1:8" ht="11.25">
      <c r="A42" s="1" t="s">
        <v>81</v>
      </c>
      <c r="B42" s="1" t="s">
        <v>82</v>
      </c>
      <c r="C42" s="2">
        <v>1.67194495536E+17</v>
      </c>
      <c r="D42" s="2" t="s">
        <v>10</v>
      </c>
      <c r="E42" s="2">
        <v>1076337037000000</v>
      </c>
      <c r="F42" s="2">
        <v>1.66118158499E+17</v>
      </c>
      <c r="G42" s="2" t="s">
        <v>10</v>
      </c>
      <c r="H42" s="2" t="s">
        <v>10</v>
      </c>
    </row>
    <row r="43" spans="1:8" ht="11.25">
      <c r="A43" s="1" t="s">
        <v>83</v>
      </c>
      <c r="B43" s="1" t="s">
        <v>84</v>
      </c>
      <c r="C43" s="2">
        <v>1.67194495536E+17</v>
      </c>
      <c r="D43" s="2" t="s">
        <v>10</v>
      </c>
      <c r="E43" s="2">
        <v>1076337037000000</v>
      </c>
      <c r="F43" s="2">
        <v>1.66118158499E+17</v>
      </c>
      <c r="G43" s="2" t="s">
        <v>10</v>
      </c>
      <c r="H43" s="2" t="s">
        <v>10</v>
      </c>
    </row>
    <row r="44" spans="1:8" ht="11.25">
      <c r="A44" s="1" t="s">
        <v>85</v>
      </c>
      <c r="B44" s="1" t="s">
        <v>86</v>
      </c>
      <c r="C44" s="2">
        <v>1.09601897291E+17</v>
      </c>
      <c r="D44" s="2" t="s">
        <v>10</v>
      </c>
      <c r="E44" s="2">
        <v>1076337037000000</v>
      </c>
      <c r="F44" s="2">
        <v>1.08525560254E+17</v>
      </c>
      <c r="G44" s="2" t="s">
        <v>10</v>
      </c>
      <c r="H44" s="2" t="s">
        <v>10</v>
      </c>
    </row>
    <row r="45" spans="1:8" ht="11.25">
      <c r="A45" s="1" t="s">
        <v>87</v>
      </c>
      <c r="B45" s="1" t="s">
        <v>88</v>
      </c>
      <c r="C45" s="2">
        <v>57592598245000000</v>
      </c>
      <c r="D45" s="2" t="s">
        <v>10</v>
      </c>
      <c r="E45" s="2" t="s">
        <v>10</v>
      </c>
      <c r="F45" s="2">
        <v>57592598245000000</v>
      </c>
      <c r="G45" s="2" t="s">
        <v>10</v>
      </c>
      <c r="H45" s="2" t="s">
        <v>10</v>
      </c>
    </row>
    <row r="46" spans="1:8" ht="11.25">
      <c r="A46" s="1" t="s">
        <v>89</v>
      </c>
      <c r="B46" s="1" t="s">
        <v>90</v>
      </c>
      <c r="C46" s="2">
        <v>3.016604924376E+18</v>
      </c>
      <c r="D46" s="2">
        <v>1.46060883116E+17</v>
      </c>
      <c r="E46" s="2">
        <v>1.54526515819E+17</v>
      </c>
      <c r="F46" s="2">
        <v>3.008139291673E+18</v>
      </c>
      <c r="G46" s="2" t="s">
        <v>10</v>
      </c>
      <c r="H46" s="2" t="s">
        <v>10</v>
      </c>
    </row>
    <row r="47" spans="1:8" ht="11.25">
      <c r="A47" s="1" t="s">
        <v>91</v>
      </c>
      <c r="B47" s="1" t="s">
        <v>92</v>
      </c>
      <c r="C47" s="2">
        <v>1.256174109952E+18</v>
      </c>
      <c r="D47" s="2" t="s">
        <v>10</v>
      </c>
      <c r="E47" s="2" t="s">
        <v>10</v>
      </c>
      <c r="F47" s="2">
        <v>1.256174109952E+18</v>
      </c>
      <c r="G47" s="2" t="s">
        <v>10</v>
      </c>
      <c r="H47" s="2" t="s">
        <v>10</v>
      </c>
    </row>
    <row r="48" spans="1:8" ht="11.25">
      <c r="A48" s="1" t="s">
        <v>93</v>
      </c>
      <c r="B48" s="1" t="s">
        <v>94</v>
      </c>
      <c r="C48" s="2">
        <v>1.4246691E+17</v>
      </c>
      <c r="D48" s="2" t="s">
        <v>10</v>
      </c>
      <c r="E48" s="2" t="s">
        <v>10</v>
      </c>
      <c r="F48" s="2">
        <v>1.4246691E+17</v>
      </c>
      <c r="G48" s="2" t="s">
        <v>10</v>
      </c>
      <c r="H48" s="2" t="s">
        <v>10</v>
      </c>
    </row>
    <row r="49" spans="1:8" ht="11.25">
      <c r="A49" s="1" t="s">
        <v>95</v>
      </c>
      <c r="B49" s="1" t="s">
        <v>96</v>
      </c>
      <c r="C49" s="2">
        <v>1.113707199952E+18</v>
      </c>
      <c r="D49" s="2" t="s">
        <v>10</v>
      </c>
      <c r="E49" s="2" t="s">
        <v>10</v>
      </c>
      <c r="F49" s="2">
        <v>1.113707199952E+18</v>
      </c>
      <c r="G49" s="2" t="s">
        <v>10</v>
      </c>
      <c r="H49" s="2" t="s">
        <v>10</v>
      </c>
    </row>
    <row r="50" spans="1:8" ht="11.25">
      <c r="A50" s="1" t="s">
        <v>97</v>
      </c>
      <c r="B50" s="1" t="s">
        <v>98</v>
      </c>
      <c r="C50" s="2" t="s">
        <v>10</v>
      </c>
      <c r="D50" s="2" t="s">
        <v>10</v>
      </c>
      <c r="E50" s="2" t="s">
        <v>10</v>
      </c>
      <c r="F50" s="2" t="s">
        <v>10</v>
      </c>
      <c r="G50" s="2" t="s">
        <v>10</v>
      </c>
      <c r="H50" s="2" t="s">
        <v>10</v>
      </c>
    </row>
    <row r="51" spans="1:8" ht="11.25">
      <c r="A51" s="1" t="s">
        <v>99</v>
      </c>
      <c r="B51" s="1" t="s">
        <v>100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  <c r="H51" s="2" t="s">
        <v>10</v>
      </c>
    </row>
    <row r="52" spans="1:8" ht="11.25">
      <c r="A52" s="1" t="s">
        <v>101</v>
      </c>
      <c r="B52" s="1" t="s">
        <v>102</v>
      </c>
      <c r="C52" s="2">
        <v>3017837000000000</v>
      </c>
      <c r="D52" s="2" t="s">
        <v>10</v>
      </c>
      <c r="E52" s="2" t="s">
        <v>10</v>
      </c>
      <c r="F52" s="2">
        <v>3017837000000000</v>
      </c>
      <c r="G52" s="2" t="s">
        <v>10</v>
      </c>
      <c r="H52" s="2" t="s">
        <v>10</v>
      </c>
    </row>
    <row r="53" spans="1:8" ht="11.25">
      <c r="A53" s="1" t="s">
        <v>103</v>
      </c>
      <c r="B53" s="1" t="s">
        <v>104</v>
      </c>
      <c r="C53" s="2">
        <v>2103478800000000</v>
      </c>
      <c r="D53" s="2" t="s">
        <v>10</v>
      </c>
      <c r="E53" s="2" t="s">
        <v>10</v>
      </c>
      <c r="F53" s="2">
        <v>2103478800000000</v>
      </c>
      <c r="G53" s="2" t="s">
        <v>10</v>
      </c>
      <c r="H53" s="2" t="s">
        <v>10</v>
      </c>
    </row>
    <row r="54" spans="1:8" ht="11.25">
      <c r="A54" s="1" t="s">
        <v>105</v>
      </c>
      <c r="B54" s="1" t="s">
        <v>106</v>
      </c>
      <c r="C54" s="2">
        <v>914358200000000</v>
      </c>
      <c r="D54" s="2" t="s">
        <v>10</v>
      </c>
      <c r="E54" s="2" t="s">
        <v>10</v>
      </c>
      <c r="F54" s="2">
        <v>914358200000000</v>
      </c>
      <c r="G54" s="2" t="s">
        <v>10</v>
      </c>
      <c r="H54" s="2" t="s">
        <v>10</v>
      </c>
    </row>
    <row r="55" spans="1:8" ht="11.25">
      <c r="A55" s="1" t="s">
        <v>107</v>
      </c>
      <c r="B55" s="1" t="s">
        <v>108</v>
      </c>
      <c r="C55" s="2">
        <v>1.05531217476E+17</v>
      </c>
      <c r="D55" s="2">
        <v>63106179397000000</v>
      </c>
      <c r="E55" s="2">
        <v>67964755619000000</v>
      </c>
      <c r="F55" s="2">
        <v>1.00672641254E+17</v>
      </c>
      <c r="G55" s="2" t="s">
        <v>10</v>
      </c>
      <c r="H55" s="2" t="s">
        <v>10</v>
      </c>
    </row>
    <row r="56" spans="1:8" ht="11.25">
      <c r="A56" s="1" t="s">
        <v>109</v>
      </c>
      <c r="B56" s="1" t="s">
        <v>110</v>
      </c>
      <c r="C56" s="2">
        <v>634230800000000</v>
      </c>
      <c r="D56" s="2" t="s">
        <v>10</v>
      </c>
      <c r="E56" s="2" t="s">
        <v>10</v>
      </c>
      <c r="F56" s="2">
        <v>634230800000000</v>
      </c>
      <c r="G56" s="2" t="s">
        <v>10</v>
      </c>
      <c r="H56" s="2" t="s">
        <v>10</v>
      </c>
    </row>
    <row r="57" spans="1:8" ht="11.25">
      <c r="A57" s="1" t="s">
        <v>111</v>
      </c>
      <c r="B57" s="1" t="s">
        <v>112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  <c r="H57" s="2" t="s">
        <v>10</v>
      </c>
    </row>
    <row r="58" spans="1:8" ht="11.25">
      <c r="A58" s="1" t="s">
        <v>113</v>
      </c>
      <c r="B58" s="1" t="s">
        <v>114</v>
      </c>
      <c r="C58" s="2">
        <v>816930825000000</v>
      </c>
      <c r="D58" s="2">
        <v>19653005997000000</v>
      </c>
      <c r="E58" s="2">
        <v>5483753819000000</v>
      </c>
      <c r="F58" s="2">
        <v>14986183003000000</v>
      </c>
      <c r="G58" s="2" t="s">
        <v>10</v>
      </c>
      <c r="H58" s="2" t="s">
        <v>10</v>
      </c>
    </row>
    <row r="59" spans="1:8" ht="11.25">
      <c r="A59" s="1" t="s">
        <v>115</v>
      </c>
      <c r="B59" s="1" t="s">
        <v>116</v>
      </c>
      <c r="C59" s="2">
        <v>1.03334873049E+17</v>
      </c>
      <c r="D59" s="2">
        <v>43453173400000000</v>
      </c>
      <c r="E59" s="2">
        <v>62481001800000000</v>
      </c>
      <c r="F59" s="2">
        <v>84307044649000000</v>
      </c>
      <c r="G59" s="2" t="s">
        <v>10</v>
      </c>
      <c r="H59" s="2" t="s">
        <v>10</v>
      </c>
    </row>
    <row r="60" spans="1:8" ht="11.25">
      <c r="A60" s="1" t="s">
        <v>117</v>
      </c>
      <c r="B60" s="1" t="s">
        <v>118</v>
      </c>
      <c r="C60" s="2" t="s">
        <v>119</v>
      </c>
      <c r="D60" s="2" t="s">
        <v>10</v>
      </c>
      <c r="E60" s="2" t="s">
        <v>10</v>
      </c>
      <c r="F60" s="2" t="s">
        <v>119</v>
      </c>
      <c r="G60" s="2" t="s">
        <v>10</v>
      </c>
      <c r="H60" s="2" t="s">
        <v>10</v>
      </c>
    </row>
    <row r="61" spans="1:8" ht="11.25">
      <c r="A61" s="1" t="s">
        <v>120</v>
      </c>
      <c r="B61" s="1" t="s">
        <v>121</v>
      </c>
      <c r="C61" s="2">
        <v>745182800000000</v>
      </c>
      <c r="D61" s="2" t="s">
        <v>10</v>
      </c>
      <c r="E61" s="2" t="s">
        <v>10</v>
      </c>
      <c r="F61" s="2">
        <v>745182800000000</v>
      </c>
      <c r="G61" s="2" t="s">
        <v>10</v>
      </c>
      <c r="H61" s="2" t="s">
        <v>10</v>
      </c>
    </row>
    <row r="62" spans="1:8" ht="11.25">
      <c r="A62" s="1" t="s">
        <v>122</v>
      </c>
      <c r="B62" s="1" t="s">
        <v>123</v>
      </c>
      <c r="C62" s="2">
        <v>1.14404969099E+18</v>
      </c>
      <c r="D62" s="2" t="s">
        <v>10</v>
      </c>
      <c r="E62" s="2" t="s">
        <v>10</v>
      </c>
      <c r="F62" s="2">
        <v>1.14404969099E+18</v>
      </c>
      <c r="G62" s="2" t="s">
        <v>10</v>
      </c>
      <c r="H62" s="2" t="s">
        <v>10</v>
      </c>
    </row>
    <row r="63" spans="1:8" ht="11.25">
      <c r="A63" s="1" t="s">
        <v>124</v>
      </c>
      <c r="B63" s="1" t="s">
        <v>125</v>
      </c>
      <c r="C63" s="2">
        <v>1.06573027049E+18</v>
      </c>
      <c r="D63" s="2" t="s">
        <v>10</v>
      </c>
      <c r="E63" s="2" t="s">
        <v>10</v>
      </c>
      <c r="F63" s="2">
        <v>1.06573027049E+18</v>
      </c>
      <c r="G63" s="2" t="s">
        <v>10</v>
      </c>
      <c r="H63" s="2" t="s">
        <v>10</v>
      </c>
    </row>
    <row r="64" spans="1:8" ht="11.25">
      <c r="A64" s="1" t="s">
        <v>126</v>
      </c>
      <c r="B64" s="1" t="s">
        <v>127</v>
      </c>
      <c r="C64" s="2">
        <v>78319420500000000</v>
      </c>
      <c r="D64" s="2" t="s">
        <v>10</v>
      </c>
      <c r="E64" s="2" t="s">
        <v>10</v>
      </c>
      <c r="F64" s="2">
        <v>78319420500000000</v>
      </c>
      <c r="G64" s="2" t="s">
        <v>10</v>
      </c>
      <c r="H64" s="2" t="s">
        <v>10</v>
      </c>
    </row>
    <row r="65" spans="1:8" ht="11.25">
      <c r="A65" s="1" t="s">
        <v>128</v>
      </c>
      <c r="B65" s="1" t="s">
        <v>129</v>
      </c>
      <c r="C65" s="2">
        <v>5081753500000000</v>
      </c>
      <c r="D65" s="2" t="s">
        <v>10</v>
      </c>
      <c r="E65" s="2" t="s">
        <v>10</v>
      </c>
      <c r="F65" s="2">
        <v>5081753500000000</v>
      </c>
      <c r="G65" s="2" t="s">
        <v>10</v>
      </c>
      <c r="H65" s="2" t="s">
        <v>10</v>
      </c>
    </row>
    <row r="66" spans="1:8" ht="11.25">
      <c r="A66" s="1" t="s">
        <v>130</v>
      </c>
      <c r="B66" s="1" t="s">
        <v>131</v>
      </c>
      <c r="C66" s="2">
        <v>242600000000000</v>
      </c>
      <c r="D66" s="2" t="s">
        <v>10</v>
      </c>
      <c r="E66" s="2" t="s">
        <v>10</v>
      </c>
      <c r="F66" s="2">
        <v>242600000000000</v>
      </c>
      <c r="G66" s="2" t="s">
        <v>10</v>
      </c>
      <c r="H66" s="2" t="s">
        <v>10</v>
      </c>
    </row>
    <row r="67" spans="1:8" ht="11.25">
      <c r="A67" s="1" t="s">
        <v>132</v>
      </c>
      <c r="B67" s="1" t="s">
        <v>133</v>
      </c>
      <c r="C67" s="2">
        <v>180000000000000</v>
      </c>
      <c r="D67" s="2" t="s">
        <v>10</v>
      </c>
      <c r="E67" s="2" t="s">
        <v>10</v>
      </c>
      <c r="F67" s="2">
        <v>180000000000000</v>
      </c>
      <c r="G67" s="2" t="s">
        <v>10</v>
      </c>
      <c r="H67" s="2" t="s">
        <v>10</v>
      </c>
    </row>
    <row r="68" spans="1:8" ht="11.25">
      <c r="A68" s="1" t="s">
        <v>134</v>
      </c>
      <c r="B68" s="1" t="s">
        <v>135</v>
      </c>
      <c r="C68" s="2">
        <v>1379398300000000</v>
      </c>
      <c r="D68" s="2" t="s">
        <v>10</v>
      </c>
      <c r="E68" s="2" t="s">
        <v>10</v>
      </c>
      <c r="F68" s="2">
        <v>1379398300000000</v>
      </c>
      <c r="G68" s="2" t="s">
        <v>10</v>
      </c>
      <c r="H68" s="2" t="s">
        <v>10</v>
      </c>
    </row>
    <row r="69" spans="1:8" ht="11.25">
      <c r="A69" s="1" t="s">
        <v>136</v>
      </c>
      <c r="B69" s="1" t="s">
        <v>137</v>
      </c>
      <c r="C69" s="2">
        <v>3001355200000000</v>
      </c>
      <c r="D69" s="2" t="s">
        <v>10</v>
      </c>
      <c r="E69" s="2" t="s">
        <v>10</v>
      </c>
      <c r="F69" s="2">
        <v>3001355200000000</v>
      </c>
      <c r="G69" s="2" t="s">
        <v>10</v>
      </c>
      <c r="H69" s="2" t="s">
        <v>10</v>
      </c>
    </row>
    <row r="70" spans="1:8" ht="11.25">
      <c r="A70" s="1" t="s">
        <v>138</v>
      </c>
      <c r="B70" s="1" t="s">
        <v>139</v>
      </c>
      <c r="C70" s="2">
        <v>278400000000000</v>
      </c>
      <c r="D70" s="2" t="s">
        <v>10</v>
      </c>
      <c r="E70" s="2" t="s">
        <v>10</v>
      </c>
      <c r="F70" s="2">
        <v>278400000000000</v>
      </c>
      <c r="G70" s="2" t="s">
        <v>10</v>
      </c>
      <c r="H70" s="2" t="s">
        <v>10</v>
      </c>
    </row>
    <row r="71" spans="1:8" ht="11.25">
      <c r="A71" s="1" t="s">
        <v>140</v>
      </c>
      <c r="B71" s="1" t="s">
        <v>141</v>
      </c>
      <c r="C71" s="2">
        <v>170017200000000</v>
      </c>
      <c r="D71" s="2" t="s">
        <v>10</v>
      </c>
      <c r="E71" s="2" t="s">
        <v>10</v>
      </c>
      <c r="F71" s="2">
        <v>170017200000000</v>
      </c>
      <c r="G71" s="2" t="s">
        <v>10</v>
      </c>
      <c r="H71" s="2" t="s">
        <v>10</v>
      </c>
    </row>
    <row r="72" spans="1:8" ht="11.25">
      <c r="A72" s="1" t="s">
        <v>142</v>
      </c>
      <c r="B72" s="1" t="s">
        <v>143</v>
      </c>
      <c r="C72" s="2">
        <v>170017200000000</v>
      </c>
      <c r="D72" s="2" t="s">
        <v>10</v>
      </c>
      <c r="E72" s="2" t="s">
        <v>10</v>
      </c>
      <c r="F72" s="2">
        <v>170017200000000</v>
      </c>
      <c r="G72" s="2" t="s">
        <v>10</v>
      </c>
      <c r="H72" s="2" t="s">
        <v>10</v>
      </c>
    </row>
    <row r="73" spans="1:8" ht="11.25">
      <c r="A73" s="1" t="s">
        <v>144</v>
      </c>
      <c r="B73" s="1" t="s">
        <v>145</v>
      </c>
      <c r="C73" s="2" t="s">
        <v>10</v>
      </c>
      <c r="D73" s="2" t="s">
        <v>10</v>
      </c>
      <c r="E73" s="2" t="s">
        <v>10</v>
      </c>
      <c r="F73" s="2" t="s">
        <v>10</v>
      </c>
      <c r="G73" s="2" t="s">
        <v>10</v>
      </c>
      <c r="H73" s="2" t="s">
        <v>10</v>
      </c>
    </row>
    <row r="74" spans="1:8" ht="11.25">
      <c r="A74" s="1" t="s">
        <v>146</v>
      </c>
      <c r="B74" s="1" t="s">
        <v>147</v>
      </c>
      <c r="C74" s="2">
        <v>4.00714300339E+17</v>
      </c>
      <c r="D74" s="2">
        <v>14941674819000000</v>
      </c>
      <c r="E74" s="2">
        <v>737164000000000</v>
      </c>
      <c r="F74" s="2">
        <v>4.14918811158E+17</v>
      </c>
      <c r="G74" s="2" t="s">
        <v>10</v>
      </c>
      <c r="H74" s="2" t="s">
        <v>10</v>
      </c>
    </row>
    <row r="75" spans="1:8" ht="11.25">
      <c r="A75" s="1" t="s">
        <v>148</v>
      </c>
      <c r="B75" s="1" t="s">
        <v>149</v>
      </c>
      <c r="C75" s="2">
        <v>3.96868215483E+17</v>
      </c>
      <c r="D75" s="2">
        <v>14941674819000000</v>
      </c>
      <c r="E75" s="2">
        <v>733464000000000</v>
      </c>
      <c r="F75" s="2">
        <v>4.11076426302E+17</v>
      </c>
      <c r="G75" s="2" t="s">
        <v>10</v>
      </c>
      <c r="H75" s="2" t="s">
        <v>10</v>
      </c>
    </row>
    <row r="76" spans="1:8" ht="11.25">
      <c r="A76" s="1" t="s">
        <v>150</v>
      </c>
      <c r="B76" s="1" t="s">
        <v>151</v>
      </c>
      <c r="C76" s="2">
        <v>3846084856000000</v>
      </c>
      <c r="D76" s="2" t="s">
        <v>10</v>
      </c>
      <c r="E76" s="2">
        <v>3700000000000</v>
      </c>
      <c r="F76" s="2">
        <v>3842384856000000</v>
      </c>
      <c r="G76" s="2" t="s">
        <v>10</v>
      </c>
      <c r="H76" s="2" t="s">
        <v>10</v>
      </c>
    </row>
    <row r="77" spans="1:8" ht="11.25">
      <c r="A77" s="1" t="s">
        <v>152</v>
      </c>
      <c r="B77" s="1" t="s">
        <v>153</v>
      </c>
      <c r="C77" s="2">
        <v>6.23093035621E+17</v>
      </c>
      <c r="D77" s="2">
        <v>65854656300000000</v>
      </c>
      <c r="E77" s="2">
        <v>48605369800000000</v>
      </c>
      <c r="F77" s="2">
        <v>6.40342322121E+17</v>
      </c>
      <c r="G77" s="2" t="s">
        <v>10</v>
      </c>
      <c r="H77" s="2" t="s">
        <v>10</v>
      </c>
    </row>
    <row r="78" spans="1:8" ht="11.25">
      <c r="A78" s="1" t="s">
        <v>154</v>
      </c>
      <c r="B78" s="1" t="s">
        <v>155</v>
      </c>
      <c r="C78" s="2">
        <v>58981672426000000</v>
      </c>
      <c r="D78" s="2">
        <v>8024991500000000</v>
      </c>
      <c r="E78" s="2">
        <v>790222900000000</v>
      </c>
      <c r="F78" s="2">
        <v>66216441026000000</v>
      </c>
      <c r="G78" s="2" t="s">
        <v>10</v>
      </c>
      <c r="H78" s="2" t="s">
        <v>10</v>
      </c>
    </row>
    <row r="79" spans="1:8" ht="11.25">
      <c r="A79" s="1" t="s">
        <v>156</v>
      </c>
      <c r="B79" s="1" t="s">
        <v>157</v>
      </c>
      <c r="C79" s="2">
        <v>5.64111363195E+17</v>
      </c>
      <c r="D79" s="2">
        <v>57829664800000000</v>
      </c>
      <c r="E79" s="2">
        <v>47815146900000000</v>
      </c>
      <c r="F79" s="2">
        <v>5.74125881095E+17</v>
      </c>
      <c r="G79" s="2" t="s">
        <v>10</v>
      </c>
      <c r="H79" s="2" t="s">
        <v>10</v>
      </c>
    </row>
    <row r="80" spans="1:8" ht="11.25">
      <c r="A80" s="1" t="s">
        <v>158</v>
      </c>
      <c r="B80" s="1" t="s">
        <v>159</v>
      </c>
      <c r="C80" s="2">
        <v>90581399698000000</v>
      </c>
      <c r="D80" s="2" t="s">
        <v>10</v>
      </c>
      <c r="E80" s="2" t="s">
        <v>10</v>
      </c>
      <c r="F80" s="2">
        <v>90581399698000000</v>
      </c>
      <c r="G80" s="2" t="s">
        <v>10</v>
      </c>
      <c r="H80" s="2" t="s">
        <v>10</v>
      </c>
    </row>
    <row r="81" spans="1:8" ht="11.25">
      <c r="A81" s="1" t="s">
        <v>160</v>
      </c>
      <c r="B81" s="1" t="s">
        <v>161</v>
      </c>
      <c r="C81" s="2">
        <v>90581399698000000</v>
      </c>
      <c r="D81" s="2" t="s">
        <v>10</v>
      </c>
      <c r="E81" s="2" t="s">
        <v>10</v>
      </c>
      <c r="F81" s="2">
        <v>90581399698000000</v>
      </c>
      <c r="G81" s="2" t="s">
        <v>10</v>
      </c>
      <c r="H81" s="2" t="s">
        <v>10</v>
      </c>
    </row>
    <row r="82" spans="1:8" ht="11.25">
      <c r="A82" s="1" t="s">
        <v>162</v>
      </c>
      <c r="B82" s="1" t="s">
        <v>163</v>
      </c>
      <c r="C82" s="2">
        <v>11492047200000000</v>
      </c>
      <c r="D82" s="2" t="s">
        <v>10</v>
      </c>
      <c r="E82" s="2" t="s">
        <v>10</v>
      </c>
      <c r="F82" s="2">
        <v>11492047200000000</v>
      </c>
      <c r="G82" s="2" t="s">
        <v>10</v>
      </c>
      <c r="H82" s="2" t="s">
        <v>10</v>
      </c>
    </row>
    <row r="83" spans="1:8" ht="11.25">
      <c r="A83" s="1" t="s">
        <v>164</v>
      </c>
      <c r="B83" s="1" t="s">
        <v>165</v>
      </c>
      <c r="C83" s="2">
        <v>11492047200000000</v>
      </c>
      <c r="D83" s="2" t="s">
        <v>10</v>
      </c>
      <c r="E83" s="2" t="s">
        <v>10</v>
      </c>
      <c r="F83" s="2">
        <v>11492047200000000</v>
      </c>
      <c r="G83" s="2" t="s">
        <v>10</v>
      </c>
      <c r="H83" s="2" t="s">
        <v>10</v>
      </c>
    </row>
    <row r="84" spans="1:8" ht="11.25">
      <c r="A84" s="1" t="s">
        <v>166</v>
      </c>
      <c r="B84" s="1" t="s">
        <v>167</v>
      </c>
      <c r="C84" s="2">
        <v>-6.087664867E+17</v>
      </c>
      <c r="D84" s="2">
        <v>2158372600000000</v>
      </c>
      <c r="E84" s="2">
        <v>37219226400000000</v>
      </c>
      <c r="F84" s="2">
        <v>-6.438273405E+17</v>
      </c>
      <c r="G84" s="2" t="s">
        <v>10</v>
      </c>
      <c r="H84" s="2" t="s">
        <v>10</v>
      </c>
    </row>
    <row r="85" spans="1:8" ht="11.25">
      <c r="A85" s="1" t="s">
        <v>168</v>
      </c>
      <c r="B85" s="1" t="s">
        <v>104</v>
      </c>
      <c r="C85" s="2">
        <v>-93172139200000000</v>
      </c>
      <c r="D85" s="2" t="s">
        <v>10</v>
      </c>
      <c r="E85" s="2">
        <v>5454172800000000</v>
      </c>
      <c r="F85" s="2">
        <v>-98626312000000000</v>
      </c>
      <c r="G85" s="2" t="s">
        <v>10</v>
      </c>
      <c r="H85" s="2" t="s">
        <v>10</v>
      </c>
    </row>
    <row r="86" spans="1:8" ht="11.25">
      <c r="A86" s="1" t="s">
        <v>169</v>
      </c>
      <c r="B86" s="1" t="s">
        <v>110</v>
      </c>
      <c r="C86" s="2">
        <v>-3972869600000000</v>
      </c>
      <c r="D86" s="2" t="s">
        <v>10</v>
      </c>
      <c r="E86" s="2">
        <v>11392500000000</v>
      </c>
      <c r="F86" s="2">
        <v>-3984262100000000</v>
      </c>
      <c r="G86" s="2" t="s">
        <v>10</v>
      </c>
      <c r="H86" s="2" t="s">
        <v>10</v>
      </c>
    </row>
    <row r="87" spans="1:8" ht="11.25">
      <c r="A87" s="1" t="s">
        <v>170</v>
      </c>
      <c r="B87" s="1" t="s">
        <v>112</v>
      </c>
      <c r="C87" s="2">
        <v>-111280300000000</v>
      </c>
      <c r="D87" s="2" t="s">
        <v>10</v>
      </c>
      <c r="E87" s="2" t="s">
        <v>10</v>
      </c>
      <c r="F87" s="2">
        <v>-111280300000000</v>
      </c>
      <c r="G87" s="2" t="s">
        <v>10</v>
      </c>
      <c r="H87" s="2" t="s">
        <v>10</v>
      </c>
    </row>
    <row r="88" spans="1:8" ht="11.25">
      <c r="A88" s="1" t="s">
        <v>171</v>
      </c>
      <c r="B88" s="1" t="s">
        <v>172</v>
      </c>
      <c r="C88" s="2">
        <v>-1.652928601E+17</v>
      </c>
      <c r="D88" s="2" t="s">
        <v>10</v>
      </c>
      <c r="E88" s="2">
        <v>8185895500000000</v>
      </c>
      <c r="F88" s="2">
        <v>-1.734787556E+17</v>
      </c>
      <c r="G88" s="2" t="s">
        <v>10</v>
      </c>
      <c r="H88" s="2" t="s">
        <v>10</v>
      </c>
    </row>
    <row r="89" spans="1:8" ht="11.25">
      <c r="A89" s="1" t="s">
        <v>173</v>
      </c>
      <c r="B89" s="1" t="s">
        <v>116</v>
      </c>
      <c r="C89" s="2">
        <v>-3.176301639E+17</v>
      </c>
      <c r="D89" s="2">
        <v>2158372600000000</v>
      </c>
      <c r="E89" s="2">
        <v>21021730800000000</v>
      </c>
      <c r="F89" s="2">
        <v>-3.364935221E+17</v>
      </c>
      <c r="G89" s="2" t="s">
        <v>10</v>
      </c>
      <c r="H89" s="2" t="s">
        <v>10</v>
      </c>
    </row>
    <row r="90" spans="1:8" ht="11.25">
      <c r="A90" s="1" t="s">
        <v>174</v>
      </c>
      <c r="B90" s="1" t="s">
        <v>118</v>
      </c>
      <c r="C90" s="2">
        <v>-26871564900000000</v>
      </c>
      <c r="D90" s="2" t="s">
        <v>10</v>
      </c>
      <c r="E90" s="2">
        <v>2266588400000000</v>
      </c>
      <c r="F90" s="2">
        <v>-29138153300000000</v>
      </c>
      <c r="G90" s="2" t="s">
        <v>10</v>
      </c>
      <c r="H90" s="2" t="s">
        <v>10</v>
      </c>
    </row>
    <row r="91" spans="1:8" ht="11.25">
      <c r="A91" s="1" t="s">
        <v>175</v>
      </c>
      <c r="B91" s="1" t="s">
        <v>176</v>
      </c>
      <c r="C91" s="2">
        <v>-1715608700000000</v>
      </c>
      <c r="D91" s="2" t="s">
        <v>10</v>
      </c>
      <c r="E91" s="2">
        <v>279446400000000</v>
      </c>
      <c r="F91" s="2">
        <v>-1995055100000000</v>
      </c>
      <c r="G91" s="2" t="s">
        <v>10</v>
      </c>
      <c r="H91" s="2" t="s">
        <v>10</v>
      </c>
    </row>
    <row r="92" spans="1:8" ht="11.25">
      <c r="A92" s="1" t="s">
        <v>177</v>
      </c>
      <c r="B92" s="1" t="s">
        <v>178</v>
      </c>
      <c r="C92" s="2">
        <v>-14533997900000000</v>
      </c>
      <c r="D92" s="2" t="s">
        <v>10</v>
      </c>
      <c r="E92" s="2" t="s">
        <v>10</v>
      </c>
      <c r="F92" s="2">
        <v>-14533997900000000</v>
      </c>
      <c r="G92" s="2" t="s">
        <v>10</v>
      </c>
      <c r="H92" s="2" t="s">
        <v>10</v>
      </c>
    </row>
    <row r="93" spans="1:8" ht="11.25">
      <c r="A93" s="1" t="s">
        <v>179</v>
      </c>
      <c r="B93" s="1" t="s">
        <v>180</v>
      </c>
      <c r="C93" s="2">
        <v>-14533997900000000</v>
      </c>
      <c r="D93" s="2" t="s">
        <v>10</v>
      </c>
      <c r="E93" s="2" t="s">
        <v>10</v>
      </c>
      <c r="F93" s="2">
        <v>-14533997900000000</v>
      </c>
      <c r="G93" s="2" t="s">
        <v>10</v>
      </c>
      <c r="H93" s="2" t="s">
        <v>10</v>
      </c>
    </row>
    <row r="94" spans="1:8" ht="11.25">
      <c r="A94" s="1" t="s">
        <v>181</v>
      </c>
      <c r="B94" s="1" t="s">
        <v>182</v>
      </c>
      <c r="C94" s="2">
        <v>7.919877415264E+18</v>
      </c>
      <c r="D94" s="2">
        <v>1.24880367958E+17</v>
      </c>
      <c r="E94" s="2">
        <v>1.99212775988E+17</v>
      </c>
      <c r="F94" s="2">
        <v>7.845545007234E+18</v>
      </c>
      <c r="G94" s="2" t="s">
        <v>10</v>
      </c>
      <c r="H94" s="2" t="s">
        <v>10</v>
      </c>
    </row>
    <row r="95" spans="1:8" ht="11.25">
      <c r="A95" s="1" t="s">
        <v>183</v>
      </c>
      <c r="B95" s="1" t="s">
        <v>184</v>
      </c>
      <c r="C95" s="2" t="s">
        <v>10</v>
      </c>
      <c r="D95" s="2" t="s">
        <v>10</v>
      </c>
      <c r="E95" s="2" t="s">
        <v>10</v>
      </c>
      <c r="F95" s="2" t="s">
        <v>10</v>
      </c>
      <c r="G95" s="2" t="s">
        <v>10</v>
      </c>
      <c r="H95" s="2" t="s">
        <v>10</v>
      </c>
    </row>
    <row r="96" spans="1:8" ht="11.25">
      <c r="A96" s="1" t="s">
        <v>185</v>
      </c>
      <c r="B96" s="1" t="s">
        <v>186</v>
      </c>
      <c r="C96" s="2" t="s">
        <v>10</v>
      </c>
      <c r="D96" s="2" t="s">
        <v>10</v>
      </c>
      <c r="E96" s="2" t="s">
        <v>10</v>
      </c>
      <c r="F96" s="2" t="s">
        <v>10</v>
      </c>
      <c r="G96" s="2" t="s">
        <v>10</v>
      </c>
      <c r="H96" s="2" t="s">
        <v>10</v>
      </c>
    </row>
    <row r="97" spans="1:8" ht="11.25">
      <c r="A97" s="1" t="s">
        <v>187</v>
      </c>
      <c r="B97" s="1" t="s">
        <v>188</v>
      </c>
      <c r="C97" s="2">
        <v>1.833023083818E+18</v>
      </c>
      <c r="D97" s="2">
        <v>2864685058000000</v>
      </c>
      <c r="E97" s="2">
        <v>9486218603000000</v>
      </c>
      <c r="F97" s="2">
        <v>1.826401550273E+18</v>
      </c>
      <c r="G97" s="2" t="s">
        <v>10</v>
      </c>
      <c r="H97" s="2" t="s">
        <v>10</v>
      </c>
    </row>
    <row r="98" spans="1:8" ht="11.25">
      <c r="A98" s="1" t="s">
        <v>189</v>
      </c>
      <c r="B98" s="1" t="s">
        <v>190</v>
      </c>
      <c r="C98" s="2">
        <v>12249370847000000</v>
      </c>
      <c r="D98" s="2">
        <v>2864685058000000</v>
      </c>
      <c r="E98" s="2">
        <v>9483244432000000</v>
      </c>
      <c r="F98" s="2">
        <v>5630811473000000</v>
      </c>
      <c r="G98" s="2" t="s">
        <v>10</v>
      </c>
      <c r="H98" s="2" t="s">
        <v>10</v>
      </c>
    </row>
    <row r="99" spans="1:8" ht="11.25">
      <c r="A99" s="1" t="s">
        <v>191</v>
      </c>
      <c r="B99" s="1" t="s">
        <v>38</v>
      </c>
      <c r="C99" s="2">
        <v>1.8207707388E+18</v>
      </c>
      <c r="D99" s="2" t="s">
        <v>10</v>
      </c>
      <c r="E99" s="2" t="s">
        <v>10</v>
      </c>
      <c r="F99" s="2">
        <v>1.8207707388E+18</v>
      </c>
      <c r="G99" s="2" t="s">
        <v>10</v>
      </c>
      <c r="H99" s="2" t="s">
        <v>10</v>
      </c>
    </row>
    <row r="100" spans="1:8" ht="11.25">
      <c r="A100" s="1" t="s">
        <v>192</v>
      </c>
      <c r="B100" s="1" t="s">
        <v>193</v>
      </c>
      <c r="C100" s="2">
        <v>2974171000000</v>
      </c>
      <c r="D100" s="2" t="s">
        <v>10</v>
      </c>
      <c r="E100" s="2">
        <v>2974171000000</v>
      </c>
      <c r="F100" s="2" t="s">
        <v>10</v>
      </c>
      <c r="G100" s="2" t="s">
        <v>10</v>
      </c>
      <c r="H100" s="2" t="s">
        <v>10</v>
      </c>
    </row>
    <row r="101" spans="1:8" ht="11.25">
      <c r="A101" s="1" t="s">
        <v>194</v>
      </c>
      <c r="B101" s="1" t="s">
        <v>195</v>
      </c>
      <c r="C101" s="2">
        <v>37053796869000000</v>
      </c>
      <c r="D101" s="2">
        <v>7540000000000</v>
      </c>
      <c r="E101" s="2">
        <v>5883644385000000</v>
      </c>
      <c r="F101" s="2">
        <v>31177692484000000</v>
      </c>
      <c r="G101" s="2" t="s">
        <v>10</v>
      </c>
      <c r="H101" s="2" t="s">
        <v>10</v>
      </c>
    </row>
    <row r="102" spans="1:8" ht="11.25">
      <c r="A102" s="1" t="s">
        <v>196</v>
      </c>
      <c r="B102" s="1" t="s">
        <v>197</v>
      </c>
      <c r="C102" s="2">
        <v>37052996865000000</v>
      </c>
      <c r="D102" s="2">
        <v>7540000000000</v>
      </c>
      <c r="E102" s="2">
        <v>5883644385000000</v>
      </c>
      <c r="F102" s="2">
        <v>31176892480000000</v>
      </c>
      <c r="G102" s="2" t="s">
        <v>10</v>
      </c>
      <c r="H102" s="2" t="s">
        <v>10</v>
      </c>
    </row>
    <row r="103" spans="1:8" ht="11.25">
      <c r="A103" s="1" t="s">
        <v>198</v>
      </c>
      <c r="B103" s="1" t="s">
        <v>199</v>
      </c>
      <c r="C103" s="2">
        <v>800004000000</v>
      </c>
      <c r="D103" s="2" t="s">
        <v>10</v>
      </c>
      <c r="E103" s="2" t="s">
        <v>10</v>
      </c>
      <c r="F103" s="2">
        <v>800004000000</v>
      </c>
      <c r="G103" s="2" t="s">
        <v>10</v>
      </c>
      <c r="H103" s="2" t="s">
        <v>10</v>
      </c>
    </row>
    <row r="104" spans="1:8" ht="11.25">
      <c r="A104" s="1" t="s">
        <v>200</v>
      </c>
      <c r="B104" s="1" t="s">
        <v>201</v>
      </c>
      <c r="C104" s="2">
        <v>7.84160007194E+17</v>
      </c>
      <c r="D104" s="2" t="s">
        <v>10</v>
      </c>
      <c r="E104" s="2" t="s">
        <v>10</v>
      </c>
      <c r="F104" s="2">
        <v>7.84160007194E+17</v>
      </c>
      <c r="G104" s="2" t="s">
        <v>10</v>
      </c>
      <c r="H104" s="2" t="s">
        <v>10</v>
      </c>
    </row>
    <row r="105" spans="1:8" ht="11.25">
      <c r="A105" s="1" t="s">
        <v>202</v>
      </c>
      <c r="B105" s="1" t="s">
        <v>203</v>
      </c>
      <c r="C105" s="2">
        <v>7.8315941422E+17</v>
      </c>
      <c r="D105" s="2" t="s">
        <v>10</v>
      </c>
      <c r="E105" s="2" t="s">
        <v>10</v>
      </c>
      <c r="F105" s="2">
        <v>7.8315941422E+17</v>
      </c>
      <c r="G105" s="2" t="s">
        <v>10</v>
      </c>
      <c r="H105" s="2" t="s">
        <v>10</v>
      </c>
    </row>
    <row r="106" spans="1:8" ht="11.25">
      <c r="A106" s="1" t="s">
        <v>204</v>
      </c>
      <c r="B106" s="1" t="s">
        <v>205</v>
      </c>
      <c r="C106" s="2">
        <v>1000592974000000</v>
      </c>
      <c r="D106" s="2" t="s">
        <v>10</v>
      </c>
      <c r="E106" s="2" t="s">
        <v>10</v>
      </c>
      <c r="F106" s="2">
        <v>1000592974000000</v>
      </c>
      <c r="G106" s="2" t="s">
        <v>10</v>
      </c>
      <c r="H106" s="2" t="s">
        <v>10</v>
      </c>
    </row>
    <row r="107" spans="1:8" ht="11.25">
      <c r="A107" s="1" t="s">
        <v>206</v>
      </c>
      <c r="B107" s="1" t="s">
        <v>207</v>
      </c>
      <c r="C107" s="2" t="s">
        <v>10</v>
      </c>
      <c r="D107" s="2" t="s">
        <v>10</v>
      </c>
      <c r="E107" s="2" t="s">
        <v>10</v>
      </c>
      <c r="F107" s="2" t="s">
        <v>10</v>
      </c>
      <c r="G107" s="2" t="s">
        <v>10</v>
      </c>
      <c r="H107" s="2" t="s">
        <v>10</v>
      </c>
    </row>
    <row r="108" spans="1:8" ht="11.25">
      <c r="A108" s="1" t="s">
        <v>208</v>
      </c>
      <c r="B108" s="1" t="s">
        <v>209</v>
      </c>
      <c r="C108" s="2">
        <v>-1000592974000000</v>
      </c>
      <c r="D108" s="2" t="s">
        <v>10</v>
      </c>
      <c r="E108" s="2" t="s">
        <v>10</v>
      </c>
      <c r="F108" s="2">
        <v>-1000592974000000</v>
      </c>
      <c r="G108" s="2" t="s">
        <v>10</v>
      </c>
      <c r="H108" s="2" t="s">
        <v>10</v>
      </c>
    </row>
    <row r="109" spans="1:8" ht="11.25">
      <c r="A109" s="1" t="s">
        <v>210</v>
      </c>
      <c r="B109" s="1" t="s">
        <v>205</v>
      </c>
      <c r="C109" s="2">
        <v>-1000592974000000</v>
      </c>
      <c r="D109" s="2" t="s">
        <v>10</v>
      </c>
      <c r="E109" s="2" t="s">
        <v>10</v>
      </c>
      <c r="F109" s="2">
        <v>-1000592974000000</v>
      </c>
      <c r="G109" s="2" t="s">
        <v>10</v>
      </c>
      <c r="H109" s="2" t="s">
        <v>10</v>
      </c>
    </row>
    <row r="110" spans="1:8" ht="11.25">
      <c r="A110" s="1" t="s">
        <v>211</v>
      </c>
      <c r="B110" s="1" t="s">
        <v>207</v>
      </c>
      <c r="C110" s="2" t="s">
        <v>10</v>
      </c>
      <c r="D110" s="2" t="s">
        <v>10</v>
      </c>
      <c r="E110" s="2" t="s">
        <v>10</v>
      </c>
      <c r="F110" s="2" t="s">
        <v>10</v>
      </c>
      <c r="G110" s="2" t="s">
        <v>10</v>
      </c>
      <c r="H110" s="2" t="s">
        <v>10</v>
      </c>
    </row>
    <row r="111" spans="1:8" ht="11.25">
      <c r="A111" s="1" t="s">
        <v>212</v>
      </c>
      <c r="B111" s="1" t="s">
        <v>213</v>
      </c>
      <c r="C111" s="2">
        <v>31091998300000000</v>
      </c>
      <c r="D111" s="2">
        <v>1.220081429E+17</v>
      </c>
      <c r="E111" s="2">
        <v>1.531001412E+17</v>
      </c>
      <c r="F111" s="2" t="s">
        <v>10</v>
      </c>
      <c r="G111" s="2" t="s">
        <v>10</v>
      </c>
      <c r="H111" s="2" t="s">
        <v>10</v>
      </c>
    </row>
    <row r="112" spans="1:8" ht="11.25">
      <c r="A112" s="1" t="s">
        <v>214</v>
      </c>
      <c r="B112" s="1" t="s">
        <v>215</v>
      </c>
      <c r="C112" s="2">
        <v>31091998300000000</v>
      </c>
      <c r="D112" s="2">
        <v>1.220081429E+17</v>
      </c>
      <c r="E112" s="2">
        <v>1.531001412E+17</v>
      </c>
      <c r="F112" s="2" t="s">
        <v>10</v>
      </c>
      <c r="G112" s="2" t="s">
        <v>10</v>
      </c>
      <c r="H112" s="2" t="s">
        <v>10</v>
      </c>
    </row>
    <row r="113" spans="1:8" ht="11.25">
      <c r="A113" s="1" t="s">
        <v>216</v>
      </c>
      <c r="B113" s="1" t="s">
        <v>217</v>
      </c>
      <c r="C113" s="2">
        <v>1.348164730591E+18</v>
      </c>
      <c r="D113" s="2" t="s">
        <v>10</v>
      </c>
      <c r="E113" s="2" t="s">
        <v>10</v>
      </c>
      <c r="F113" s="2">
        <v>1.348164730591E+18</v>
      </c>
      <c r="G113" s="2" t="s">
        <v>10</v>
      </c>
      <c r="H113" s="2" t="s">
        <v>10</v>
      </c>
    </row>
    <row r="114" spans="1:8" ht="11.25">
      <c r="A114" s="1" t="s">
        <v>218</v>
      </c>
      <c r="B114" s="1" t="s">
        <v>219</v>
      </c>
      <c r="C114" s="2">
        <v>1.253419232291E+18</v>
      </c>
      <c r="D114" s="2" t="s">
        <v>10</v>
      </c>
      <c r="E114" s="2" t="s">
        <v>10</v>
      </c>
      <c r="F114" s="2">
        <v>1.253419232291E+18</v>
      </c>
      <c r="G114" s="2" t="s">
        <v>10</v>
      </c>
      <c r="H114" s="2" t="s">
        <v>10</v>
      </c>
    </row>
    <row r="115" spans="1:8" ht="11.25">
      <c r="A115" s="1" t="s">
        <v>220</v>
      </c>
      <c r="B115" s="1" t="s">
        <v>221</v>
      </c>
      <c r="C115" s="2">
        <v>94745498300000000</v>
      </c>
      <c r="D115" s="2" t="s">
        <v>10</v>
      </c>
      <c r="E115" s="2" t="s">
        <v>10</v>
      </c>
      <c r="F115" s="2">
        <v>94745498300000000</v>
      </c>
      <c r="G115" s="2" t="s">
        <v>10</v>
      </c>
      <c r="H115" s="2" t="s">
        <v>10</v>
      </c>
    </row>
    <row r="116" spans="1:8" ht="11.25">
      <c r="A116" s="1" t="s">
        <v>222</v>
      </c>
      <c r="B116" s="1" t="s">
        <v>223</v>
      </c>
      <c r="C116" s="2">
        <v>-1.1802609075E+18</v>
      </c>
      <c r="D116" s="2" t="s">
        <v>10</v>
      </c>
      <c r="E116" s="2">
        <v>30742771800000000</v>
      </c>
      <c r="F116" s="2">
        <v>-1.2110036793E+18</v>
      </c>
      <c r="G116" s="2" t="s">
        <v>10</v>
      </c>
      <c r="H116" s="2" t="s">
        <v>10</v>
      </c>
    </row>
    <row r="117" spans="1:8" ht="11.25">
      <c r="A117" s="1" t="s">
        <v>224</v>
      </c>
      <c r="B117" s="1" t="s">
        <v>219</v>
      </c>
      <c r="C117" s="2">
        <v>-1.0911654401E+18</v>
      </c>
      <c r="D117" s="2" t="s">
        <v>10</v>
      </c>
      <c r="E117" s="2">
        <v>30099143400000000</v>
      </c>
      <c r="F117" s="2">
        <v>-1.1212645835E+18</v>
      </c>
      <c r="G117" s="2" t="s">
        <v>10</v>
      </c>
      <c r="H117" s="2" t="s">
        <v>10</v>
      </c>
    </row>
    <row r="118" spans="1:8" ht="11.25">
      <c r="A118" s="1" t="s">
        <v>225</v>
      </c>
      <c r="B118" s="1" t="s">
        <v>221</v>
      </c>
      <c r="C118" s="2">
        <v>-89095467400000000</v>
      </c>
      <c r="D118" s="2" t="s">
        <v>10</v>
      </c>
      <c r="E118" s="2">
        <v>643628400000000</v>
      </c>
      <c r="F118" s="2">
        <v>-89739095800000000</v>
      </c>
      <c r="G118" s="2" t="s">
        <v>10</v>
      </c>
      <c r="H118" s="2" t="s">
        <v>10</v>
      </c>
    </row>
    <row r="119" spans="1:8" ht="11.25">
      <c r="A119" s="1" t="s">
        <v>226</v>
      </c>
      <c r="B119" s="1" t="s">
        <v>227</v>
      </c>
      <c r="C119" s="2">
        <v>5.067645298966E+18</v>
      </c>
      <c r="D119" s="2" t="s">
        <v>10</v>
      </c>
      <c r="E119" s="2" t="s">
        <v>10</v>
      </c>
      <c r="F119" s="2">
        <v>5.067645298966E+18</v>
      </c>
      <c r="G119" s="2" t="s">
        <v>10</v>
      </c>
      <c r="H119" s="2" t="s">
        <v>10</v>
      </c>
    </row>
    <row r="120" spans="1:8" ht="11.25">
      <c r="A120" s="1" t="s">
        <v>228</v>
      </c>
      <c r="B120" s="1" t="s">
        <v>229</v>
      </c>
      <c r="C120" s="2">
        <v>2.2169308E+18</v>
      </c>
      <c r="D120" s="2" t="s">
        <v>10</v>
      </c>
      <c r="E120" s="2" t="s">
        <v>10</v>
      </c>
      <c r="F120" s="2">
        <v>2.2169308E+18</v>
      </c>
      <c r="G120" s="2" t="s">
        <v>10</v>
      </c>
      <c r="H120" s="2" t="s">
        <v>10</v>
      </c>
    </row>
    <row r="121" spans="1:8" ht="11.25">
      <c r="A121" s="1" t="s">
        <v>230</v>
      </c>
      <c r="B121" s="1" t="s">
        <v>104</v>
      </c>
      <c r="C121" s="2">
        <v>2.40218773533E+17</v>
      </c>
      <c r="D121" s="2" t="s">
        <v>10</v>
      </c>
      <c r="E121" s="2" t="s">
        <v>10</v>
      </c>
      <c r="F121" s="2">
        <v>2.40218773533E+17</v>
      </c>
      <c r="G121" s="2" t="s">
        <v>10</v>
      </c>
      <c r="H121" s="2" t="s">
        <v>10</v>
      </c>
    </row>
    <row r="122" spans="1:8" ht="11.25">
      <c r="A122" s="1" t="s">
        <v>231</v>
      </c>
      <c r="B122" s="1" t="s">
        <v>180</v>
      </c>
      <c r="C122" s="2" t="s">
        <v>10</v>
      </c>
      <c r="D122" s="2" t="s">
        <v>10</v>
      </c>
      <c r="E122" s="2" t="s">
        <v>10</v>
      </c>
      <c r="F122" s="2" t="s">
        <v>10</v>
      </c>
      <c r="G122" s="2" t="s">
        <v>10</v>
      </c>
      <c r="H122" s="2" t="s">
        <v>10</v>
      </c>
    </row>
    <row r="123" spans="1:8" ht="11.25">
      <c r="A123" s="1" t="s">
        <v>232</v>
      </c>
      <c r="B123" s="1" t="s">
        <v>233</v>
      </c>
      <c r="C123" s="2">
        <v>2.610495725433E+18</v>
      </c>
      <c r="D123" s="2" t="s">
        <v>10</v>
      </c>
      <c r="E123" s="2" t="s">
        <v>10</v>
      </c>
      <c r="F123" s="2">
        <v>2.610495725433E+18</v>
      </c>
      <c r="G123" s="2" t="s">
        <v>10</v>
      </c>
      <c r="H123" s="2" t="s">
        <v>10</v>
      </c>
    </row>
    <row r="124" spans="1:8" ht="11.25">
      <c r="A124" s="1" t="s">
        <v>234</v>
      </c>
      <c r="B124" s="1" t="s">
        <v>235</v>
      </c>
      <c r="C124" s="2">
        <v>2.76392595212261E+19</v>
      </c>
      <c r="D124" s="2">
        <v>5.61757432257406E+20</v>
      </c>
      <c r="E124" s="2">
        <v>5.50134888988586E+20</v>
      </c>
      <c r="F124" s="2">
        <v>1.60167162524061E+19</v>
      </c>
      <c r="G124" s="2" t="s">
        <v>10</v>
      </c>
      <c r="H124" s="2" t="s">
        <v>10</v>
      </c>
    </row>
    <row r="125" spans="1:8" ht="11.25">
      <c r="A125" s="1" t="s">
        <v>236</v>
      </c>
      <c r="B125" s="1" t="s">
        <v>237</v>
      </c>
      <c r="C125" s="2">
        <v>9186214075000000</v>
      </c>
      <c r="D125" s="2" t="s">
        <v>10</v>
      </c>
      <c r="E125" s="2" t="s">
        <v>10</v>
      </c>
      <c r="F125" s="2">
        <v>9186214075000000</v>
      </c>
      <c r="G125" s="2" t="s">
        <v>10</v>
      </c>
      <c r="H125" s="2" t="s">
        <v>10</v>
      </c>
    </row>
    <row r="126" spans="1:8" ht="11.25">
      <c r="A126" s="1" t="s">
        <v>238</v>
      </c>
      <c r="B126" s="1" t="s">
        <v>239</v>
      </c>
      <c r="C126" s="2">
        <v>9186214075000000</v>
      </c>
      <c r="D126" s="2" t="s">
        <v>10</v>
      </c>
      <c r="E126" s="2" t="s">
        <v>10</v>
      </c>
      <c r="F126" s="2">
        <v>9186214075000000</v>
      </c>
      <c r="G126" s="2" t="s">
        <v>10</v>
      </c>
      <c r="H126" s="2" t="s">
        <v>10</v>
      </c>
    </row>
    <row r="127" spans="1:8" ht="11.25">
      <c r="A127" s="1" t="s">
        <v>240</v>
      </c>
      <c r="B127" s="1" t="s">
        <v>241</v>
      </c>
      <c r="C127" s="2">
        <v>9186214075000000</v>
      </c>
      <c r="D127" s="2" t="s">
        <v>10</v>
      </c>
      <c r="E127" s="2" t="s">
        <v>10</v>
      </c>
      <c r="F127" s="2">
        <v>9186214075000000</v>
      </c>
      <c r="G127" s="2" t="s">
        <v>10</v>
      </c>
      <c r="H127" s="2" t="s">
        <v>10</v>
      </c>
    </row>
    <row r="128" spans="1:8" ht="11.25">
      <c r="A128" s="1" t="s">
        <v>242</v>
      </c>
      <c r="B128" s="1" t="s">
        <v>243</v>
      </c>
      <c r="C128" s="2">
        <v>2.49379343044541E+19</v>
      </c>
      <c r="D128" s="2">
        <v>5.44676304171491E+20</v>
      </c>
      <c r="E128" s="2">
        <v>5.32759362021049E+20</v>
      </c>
      <c r="F128" s="2">
        <v>1.30209921540121E+19</v>
      </c>
      <c r="G128" s="2" t="s">
        <v>10</v>
      </c>
      <c r="H128" s="2" t="s">
        <v>10</v>
      </c>
    </row>
    <row r="129" spans="1:8" ht="11.25">
      <c r="A129" s="1" t="s">
        <v>244</v>
      </c>
      <c r="B129" s="1" t="s">
        <v>245</v>
      </c>
      <c r="C129" s="2">
        <v>4.81035357214E+18</v>
      </c>
      <c r="D129" s="2">
        <v>9.108668506207E+18</v>
      </c>
      <c r="E129" s="2">
        <v>4.894687137368E+18</v>
      </c>
      <c r="F129" s="2">
        <v>5.96372203301E+17</v>
      </c>
      <c r="G129" s="2" t="s">
        <v>10</v>
      </c>
      <c r="H129" s="2" t="s">
        <v>10</v>
      </c>
    </row>
    <row r="130" spans="1:8" ht="11.25">
      <c r="A130" s="1" t="s">
        <v>246</v>
      </c>
      <c r="B130" s="1" t="s">
        <v>193</v>
      </c>
      <c r="C130" s="2">
        <v>1.5390746861E+17</v>
      </c>
      <c r="D130" s="2">
        <v>3.2228395801E+17</v>
      </c>
      <c r="E130" s="2">
        <v>1.94940333097E+17</v>
      </c>
      <c r="F130" s="2">
        <v>26563843697000000</v>
      </c>
      <c r="G130" s="2" t="s">
        <v>10</v>
      </c>
      <c r="H130" s="2" t="s">
        <v>10</v>
      </c>
    </row>
    <row r="131" spans="1:8" ht="11.25">
      <c r="A131" s="1" t="s">
        <v>247</v>
      </c>
      <c r="B131" s="1" t="s">
        <v>248</v>
      </c>
      <c r="C131" s="2">
        <v>4.65644610353E+18</v>
      </c>
      <c r="D131" s="2">
        <v>8.786384548197E+18</v>
      </c>
      <c r="E131" s="2">
        <v>4.699746804271E+18</v>
      </c>
      <c r="F131" s="2">
        <v>5.69808359604E+17</v>
      </c>
      <c r="G131" s="2" t="s">
        <v>10</v>
      </c>
      <c r="H131" s="2" t="s">
        <v>10</v>
      </c>
    </row>
    <row r="132" spans="1:8" ht="11.25">
      <c r="A132" s="1" t="s">
        <v>249</v>
      </c>
      <c r="B132" s="1" t="s">
        <v>250</v>
      </c>
      <c r="C132" s="2">
        <v>1.82251426264001E+19</v>
      </c>
      <c r="D132" s="2">
        <v>5.2940943603626E+20</v>
      </c>
      <c r="E132" s="2">
        <v>5.2114233357646E+20</v>
      </c>
      <c r="F132" s="2">
        <v>9.95804016660016E+18</v>
      </c>
      <c r="G132" s="2" t="s">
        <v>10</v>
      </c>
      <c r="H132" s="2" t="s">
        <v>10</v>
      </c>
    </row>
    <row r="133" spans="1:8" ht="11.25">
      <c r="A133" s="1" t="s">
        <v>251</v>
      </c>
      <c r="B133" s="1" t="s">
        <v>252</v>
      </c>
      <c r="C133" s="2">
        <v>2.835218301E+17</v>
      </c>
      <c r="D133" s="2">
        <v>5.125471751001E+18</v>
      </c>
      <c r="E133" s="2">
        <v>4.851044516301E+18</v>
      </c>
      <c r="F133" s="2">
        <v>9094595400000000</v>
      </c>
      <c r="G133" s="2" t="s">
        <v>10</v>
      </c>
      <c r="H133" s="2" t="s">
        <v>10</v>
      </c>
    </row>
    <row r="134" spans="1:8" ht="11.25">
      <c r="A134" s="1" t="s">
        <v>253</v>
      </c>
      <c r="B134" s="1" t="s">
        <v>254</v>
      </c>
      <c r="C134" s="2">
        <v>9.9449965392E+18</v>
      </c>
      <c r="D134" s="2">
        <v>1.00054793962E+19</v>
      </c>
      <c r="E134" s="2">
        <v>60482857000000000</v>
      </c>
      <c r="F134" s="2" t="s">
        <v>10</v>
      </c>
      <c r="G134" s="2" t="s">
        <v>10</v>
      </c>
      <c r="H134" s="2" t="s">
        <v>10</v>
      </c>
    </row>
    <row r="135" spans="1:8" ht="11.25">
      <c r="A135" s="1" t="s">
        <v>255</v>
      </c>
      <c r="B135" s="1" t="s">
        <v>256</v>
      </c>
      <c r="C135" s="2">
        <v>7.99662425710016E+18</v>
      </c>
      <c r="D135" s="2">
        <v>1.81647889227159E+20</v>
      </c>
      <c r="E135" s="2">
        <v>1.73655214002059E+20</v>
      </c>
      <c r="F135" s="2">
        <v>3949032000166500</v>
      </c>
      <c r="G135" s="2" t="s">
        <v>10</v>
      </c>
      <c r="H135" s="2" t="s">
        <v>10</v>
      </c>
    </row>
    <row r="136" spans="1:8" ht="11.25">
      <c r="A136" s="1" t="s">
        <v>257</v>
      </c>
      <c r="B136" s="1" t="s">
        <v>258</v>
      </c>
      <c r="C136" s="2" t="s">
        <v>10</v>
      </c>
      <c r="D136" s="2">
        <v>3.326305956619E+20</v>
      </c>
      <c r="E136" s="2">
        <v>3.425755922011E+20</v>
      </c>
      <c r="F136" s="2">
        <v>9.9449965392E+18</v>
      </c>
      <c r="G136" s="2" t="s">
        <v>10</v>
      </c>
      <c r="H136" s="2" t="s">
        <v>10</v>
      </c>
    </row>
    <row r="137" spans="1:8" ht="11.25">
      <c r="A137" s="1" t="s">
        <v>259</v>
      </c>
      <c r="B137" s="1" t="s">
        <v>260</v>
      </c>
      <c r="C137" s="2">
        <v>1.05724947148E+18</v>
      </c>
      <c r="D137" s="2">
        <v>6.03191697269E+17</v>
      </c>
      <c r="E137" s="2">
        <v>7.21093227066E+17</v>
      </c>
      <c r="F137" s="2">
        <v>1.175151001277E+18</v>
      </c>
      <c r="G137" s="2" t="s">
        <v>10</v>
      </c>
      <c r="H137" s="2" t="s">
        <v>10</v>
      </c>
    </row>
    <row r="138" spans="1:8" ht="11.25">
      <c r="A138" s="1" t="s">
        <v>261</v>
      </c>
      <c r="B138" s="1" t="s">
        <v>262</v>
      </c>
      <c r="C138" s="2" t="s">
        <v>10</v>
      </c>
      <c r="D138" s="2">
        <v>8699233868000000</v>
      </c>
      <c r="E138" s="2">
        <v>8699233868000000</v>
      </c>
      <c r="F138" s="2" t="s">
        <v>10</v>
      </c>
      <c r="G138" s="2" t="s">
        <v>10</v>
      </c>
      <c r="H138" s="2" t="s">
        <v>10</v>
      </c>
    </row>
    <row r="139" spans="1:8" ht="11.25">
      <c r="A139" s="1" t="s">
        <v>263</v>
      </c>
      <c r="B139" s="1" t="s">
        <v>264</v>
      </c>
      <c r="C139" s="2" t="s">
        <v>10</v>
      </c>
      <c r="D139" s="2">
        <v>2775295400000000</v>
      </c>
      <c r="E139" s="2">
        <v>7610278600000000</v>
      </c>
      <c r="F139" s="2">
        <v>4834983200000000</v>
      </c>
      <c r="G139" s="2" t="s">
        <v>10</v>
      </c>
      <c r="H139" s="2" t="s">
        <v>10</v>
      </c>
    </row>
    <row r="140" spans="1:8" ht="11.25">
      <c r="A140" s="1" t="s">
        <v>265</v>
      </c>
      <c r="B140" s="1" t="s">
        <v>266</v>
      </c>
      <c r="C140" s="2">
        <v>3.1708100049E+17</v>
      </c>
      <c r="D140" s="2">
        <v>1.078405604E+17</v>
      </c>
      <c r="E140" s="2" t="s">
        <v>10</v>
      </c>
      <c r="F140" s="2">
        <v>2.0924044009E+17</v>
      </c>
      <c r="G140" s="2" t="s">
        <v>10</v>
      </c>
      <c r="H140" s="2" t="s">
        <v>10</v>
      </c>
    </row>
    <row r="141" spans="1:8" ht="11.25">
      <c r="A141" s="1" t="s">
        <v>267</v>
      </c>
      <c r="B141" s="1" t="s">
        <v>268</v>
      </c>
      <c r="C141" s="2">
        <v>1457920000000000</v>
      </c>
      <c r="D141" s="2">
        <v>1.4683248E+17</v>
      </c>
      <c r="E141" s="2">
        <v>1.4597165E+17</v>
      </c>
      <c r="F141" s="2">
        <v>597090000000000</v>
      </c>
      <c r="G141" s="2" t="s">
        <v>10</v>
      </c>
      <c r="H141" s="2" t="s">
        <v>10</v>
      </c>
    </row>
    <row r="142" spans="1:8" ht="11.25">
      <c r="A142" s="1" t="s">
        <v>269</v>
      </c>
      <c r="B142" s="1" t="s">
        <v>270</v>
      </c>
      <c r="C142" s="2">
        <v>1225550000000000</v>
      </c>
      <c r="D142" s="2">
        <v>1.0154607E+17</v>
      </c>
      <c r="E142" s="2">
        <v>1.0057407E+17</v>
      </c>
      <c r="F142" s="2">
        <v>253550000000000</v>
      </c>
      <c r="G142" s="2" t="s">
        <v>10</v>
      </c>
      <c r="H142" s="2" t="s">
        <v>10</v>
      </c>
    </row>
    <row r="143" spans="1:8" ht="11.25">
      <c r="A143" s="1" t="s">
        <v>271</v>
      </c>
      <c r="B143" s="1" t="s">
        <v>272</v>
      </c>
      <c r="C143" s="2" t="s">
        <v>10</v>
      </c>
      <c r="D143" s="2">
        <v>43629810000000000</v>
      </c>
      <c r="E143" s="2">
        <v>43629810000000000</v>
      </c>
      <c r="F143" s="2" t="s">
        <v>10</v>
      </c>
      <c r="G143" s="2" t="s">
        <v>10</v>
      </c>
      <c r="H143" s="2" t="s">
        <v>10</v>
      </c>
    </row>
    <row r="144" spans="1:8" ht="11.25">
      <c r="A144" s="1" t="s">
        <v>273</v>
      </c>
      <c r="B144" s="1" t="s">
        <v>274</v>
      </c>
      <c r="C144" s="2" t="s">
        <v>10</v>
      </c>
      <c r="D144" s="2">
        <v>117365600000000</v>
      </c>
      <c r="E144" s="2">
        <v>117365600000000</v>
      </c>
      <c r="F144" s="2" t="s">
        <v>10</v>
      </c>
      <c r="G144" s="2" t="s">
        <v>10</v>
      </c>
      <c r="H144" s="2" t="s">
        <v>10</v>
      </c>
    </row>
    <row r="145" spans="1:8" ht="11.25">
      <c r="A145" s="1" t="s">
        <v>275</v>
      </c>
      <c r="B145" s="1" t="s">
        <v>276</v>
      </c>
      <c r="C145" s="2">
        <v>144851800000000</v>
      </c>
      <c r="D145" s="2">
        <v>21468624800000000</v>
      </c>
      <c r="E145" s="2">
        <v>21468624800000000</v>
      </c>
      <c r="F145" s="2">
        <v>144851800000000</v>
      </c>
      <c r="G145" s="2" t="s">
        <v>10</v>
      </c>
      <c r="H145" s="2" t="s">
        <v>10</v>
      </c>
    </row>
    <row r="146" spans="1:8" ht="11.25">
      <c r="A146" s="1" t="s">
        <v>277</v>
      </c>
      <c r="B146" s="1" t="s">
        <v>278</v>
      </c>
      <c r="C146" s="2">
        <v>47400000000000</v>
      </c>
      <c r="D146" s="2">
        <v>3118373000000000</v>
      </c>
      <c r="E146" s="2">
        <v>3118373000000000</v>
      </c>
      <c r="F146" s="2">
        <v>47400000000000</v>
      </c>
      <c r="G146" s="2" t="s">
        <v>10</v>
      </c>
      <c r="H146" s="2" t="s">
        <v>10</v>
      </c>
    </row>
    <row r="147" spans="1:8" ht="11.25">
      <c r="A147" s="1" t="s">
        <v>279</v>
      </c>
      <c r="B147" s="1" t="s">
        <v>68</v>
      </c>
      <c r="C147" s="2">
        <v>361826700000000</v>
      </c>
      <c r="D147" s="2">
        <v>5915297101000000</v>
      </c>
      <c r="E147" s="2">
        <v>5915297101000000</v>
      </c>
      <c r="F147" s="2">
        <v>361826700000000</v>
      </c>
      <c r="G147" s="2" t="s">
        <v>10</v>
      </c>
      <c r="H147" s="2" t="s">
        <v>10</v>
      </c>
    </row>
    <row r="148" spans="1:8" ht="11.25">
      <c r="A148" s="1" t="s">
        <v>280</v>
      </c>
      <c r="B148" s="1" t="s">
        <v>281</v>
      </c>
      <c r="C148" s="2" t="s">
        <v>10</v>
      </c>
      <c r="D148" s="2">
        <v>2741550000000000</v>
      </c>
      <c r="E148" s="2">
        <v>2741550000000000</v>
      </c>
      <c r="F148" s="2" t="s">
        <v>10</v>
      </c>
      <c r="G148" s="2" t="s">
        <v>10</v>
      </c>
      <c r="H148" s="2" t="s">
        <v>10</v>
      </c>
    </row>
    <row r="149" spans="1:8" ht="11.25">
      <c r="A149" s="1" t="s">
        <v>282</v>
      </c>
      <c r="B149" s="1" t="s">
        <v>283</v>
      </c>
      <c r="C149" s="2">
        <v>8866200000000</v>
      </c>
      <c r="D149" s="2">
        <v>91056283800000000</v>
      </c>
      <c r="E149" s="2">
        <v>91056283800000000</v>
      </c>
      <c r="F149" s="2">
        <v>8866200000000</v>
      </c>
      <c r="G149" s="2" t="s">
        <v>10</v>
      </c>
      <c r="H149" s="2" t="s">
        <v>10</v>
      </c>
    </row>
    <row r="150" spans="1:8" ht="11.25">
      <c r="A150" s="1" t="s">
        <v>284</v>
      </c>
      <c r="B150" s="1" t="s">
        <v>285</v>
      </c>
      <c r="C150" s="2">
        <v>200540000000000</v>
      </c>
      <c r="D150" s="2">
        <v>7783920000000000</v>
      </c>
      <c r="E150" s="2">
        <v>7783920000000000</v>
      </c>
      <c r="F150" s="2">
        <v>200540000000000</v>
      </c>
      <c r="G150" s="2" t="s">
        <v>10</v>
      </c>
      <c r="H150" s="2" t="s">
        <v>10</v>
      </c>
    </row>
    <row r="151" spans="1:8" ht="11.25">
      <c r="A151" s="1" t="s">
        <v>286</v>
      </c>
      <c r="B151" s="1" t="s">
        <v>287</v>
      </c>
      <c r="C151" s="2" t="s">
        <v>10</v>
      </c>
      <c r="D151" s="2">
        <v>537460000000000</v>
      </c>
      <c r="E151" s="2">
        <v>537460000000000</v>
      </c>
      <c r="F151" s="2" t="s">
        <v>10</v>
      </c>
      <c r="G151" s="2" t="s">
        <v>10</v>
      </c>
      <c r="H151" s="2" t="s">
        <v>10</v>
      </c>
    </row>
    <row r="152" spans="1:8" ht="11.25">
      <c r="A152" s="1" t="s">
        <v>288</v>
      </c>
      <c r="B152" s="1" t="s">
        <v>289</v>
      </c>
      <c r="C152" s="2" t="s">
        <v>10</v>
      </c>
      <c r="D152" s="2">
        <v>44024913400000000</v>
      </c>
      <c r="E152" s="2">
        <v>1.694785528E+17</v>
      </c>
      <c r="F152" s="2">
        <v>1.254536394E+17</v>
      </c>
      <c r="G152" s="2" t="s">
        <v>10</v>
      </c>
      <c r="H152" s="2" t="s">
        <v>10</v>
      </c>
    </row>
    <row r="153" spans="1:8" ht="11.25">
      <c r="A153" s="1" t="s">
        <v>290</v>
      </c>
      <c r="B153" s="1" t="s">
        <v>291</v>
      </c>
      <c r="C153" s="2" t="s">
        <v>10</v>
      </c>
      <c r="D153" s="2">
        <v>11188535700000000</v>
      </c>
      <c r="E153" s="2">
        <v>15040349800000000</v>
      </c>
      <c r="F153" s="2">
        <v>3851814100000000</v>
      </c>
      <c r="G153" s="2" t="s">
        <v>10</v>
      </c>
      <c r="H153" s="2" t="s">
        <v>10</v>
      </c>
    </row>
    <row r="154" spans="1:8" ht="11.25">
      <c r="A154" s="1" t="s">
        <v>292</v>
      </c>
      <c r="B154" s="1" t="s">
        <v>293</v>
      </c>
      <c r="C154" s="2">
        <v>7.3672151629E+17</v>
      </c>
      <c r="D154" s="2">
        <v>3915924200000000</v>
      </c>
      <c r="E154" s="2">
        <v>97350407697000000</v>
      </c>
      <c r="F154" s="2">
        <v>8.30155999787E+17</v>
      </c>
      <c r="G154" s="2" t="s">
        <v>10</v>
      </c>
      <c r="H154" s="2" t="s">
        <v>10</v>
      </c>
    </row>
    <row r="155" spans="1:8" ht="11.25">
      <c r="A155" s="1" t="s">
        <v>294</v>
      </c>
      <c r="B155" s="1" t="s">
        <v>295</v>
      </c>
      <c r="C155" s="2" t="s">
        <v>10</v>
      </c>
      <c r="D155" s="2">
        <v>69064650000000000</v>
      </c>
      <c r="E155" s="2">
        <v>69064650000000000</v>
      </c>
      <c r="F155" s="2" t="s">
        <v>10</v>
      </c>
      <c r="G155" s="2" t="s">
        <v>10</v>
      </c>
      <c r="H155" s="2" t="s">
        <v>10</v>
      </c>
    </row>
    <row r="156" spans="1:8" ht="11.25">
      <c r="A156" s="1" t="s">
        <v>296</v>
      </c>
      <c r="B156" s="1" t="s">
        <v>297</v>
      </c>
      <c r="C156" s="2" t="s">
        <v>10</v>
      </c>
      <c r="D156" s="2">
        <v>69064650000000000</v>
      </c>
      <c r="E156" s="2">
        <v>69064650000000000</v>
      </c>
      <c r="F156" s="2" t="s">
        <v>10</v>
      </c>
      <c r="G156" s="2" t="s">
        <v>10</v>
      </c>
      <c r="H156" s="2" t="s">
        <v>10</v>
      </c>
    </row>
    <row r="157" spans="1:8" ht="11.25">
      <c r="A157" s="1" t="s">
        <v>298</v>
      </c>
      <c r="B157" s="1" t="s">
        <v>299</v>
      </c>
      <c r="C157" s="2">
        <v>5.17605547034E+17</v>
      </c>
      <c r="D157" s="2">
        <v>2.0254920651E+18</v>
      </c>
      <c r="E157" s="2">
        <v>1.6769979737E+18</v>
      </c>
      <c r="F157" s="2">
        <v>1.69111455634E+17</v>
      </c>
      <c r="G157" s="2" t="s">
        <v>10</v>
      </c>
      <c r="H157" s="2" t="s">
        <v>10</v>
      </c>
    </row>
    <row r="158" spans="1:8" ht="11.25">
      <c r="A158" s="1" t="s">
        <v>300</v>
      </c>
      <c r="B158" s="1" t="s">
        <v>301</v>
      </c>
      <c r="C158" s="2">
        <v>10207789100000000</v>
      </c>
      <c r="D158" s="2">
        <v>95075501900000000</v>
      </c>
      <c r="E158" s="2">
        <v>89696448000000000</v>
      </c>
      <c r="F158" s="2">
        <v>4828735200000000</v>
      </c>
      <c r="G158" s="2" t="s">
        <v>10</v>
      </c>
      <c r="H158" s="2" t="s">
        <v>10</v>
      </c>
    </row>
    <row r="159" spans="1:8" ht="11.25">
      <c r="A159" s="1" t="s">
        <v>302</v>
      </c>
      <c r="B159" s="1" t="s">
        <v>289</v>
      </c>
      <c r="C159" s="2">
        <v>2.049311787E+17</v>
      </c>
      <c r="D159" s="2">
        <v>6.370552079E+17</v>
      </c>
      <c r="E159" s="2">
        <v>5.131473782E+17</v>
      </c>
      <c r="F159" s="2">
        <v>81023349000000000</v>
      </c>
      <c r="G159" s="2" t="s">
        <v>10</v>
      </c>
      <c r="H159" s="2" t="s">
        <v>10</v>
      </c>
    </row>
    <row r="160" spans="1:8" ht="11.25">
      <c r="A160" s="1" t="s">
        <v>303</v>
      </c>
      <c r="B160" s="1" t="s">
        <v>304</v>
      </c>
      <c r="C160" s="2">
        <v>4051023100000000</v>
      </c>
      <c r="D160" s="2">
        <v>62919814300000000</v>
      </c>
      <c r="E160" s="2">
        <v>62006594900000000</v>
      </c>
      <c r="F160" s="2">
        <v>3137803700000000</v>
      </c>
      <c r="G160" s="2" t="s">
        <v>10</v>
      </c>
      <c r="H160" s="2" t="s">
        <v>10</v>
      </c>
    </row>
    <row r="161" spans="1:8" ht="11.25">
      <c r="A161" s="1" t="s">
        <v>305</v>
      </c>
      <c r="B161" s="1" t="s">
        <v>291</v>
      </c>
      <c r="C161" s="2">
        <v>5051368060000000</v>
      </c>
      <c r="D161" s="2">
        <v>17917041000000000</v>
      </c>
      <c r="E161" s="2">
        <v>16358619900000000</v>
      </c>
      <c r="F161" s="2">
        <v>3492946960000000</v>
      </c>
      <c r="G161" s="2" t="s">
        <v>10</v>
      </c>
      <c r="H161" s="2" t="s">
        <v>10</v>
      </c>
    </row>
    <row r="162" spans="1:8" ht="11.25">
      <c r="A162" s="1" t="s">
        <v>306</v>
      </c>
      <c r="B162" s="1" t="s">
        <v>307</v>
      </c>
      <c r="C162" s="2" t="s">
        <v>10</v>
      </c>
      <c r="D162" s="2" t="s">
        <v>10</v>
      </c>
      <c r="E162" s="2" t="s">
        <v>10</v>
      </c>
      <c r="F162" s="2" t="s">
        <v>10</v>
      </c>
      <c r="G162" s="2" t="s">
        <v>10</v>
      </c>
      <c r="H162" s="2" t="s">
        <v>10</v>
      </c>
    </row>
    <row r="163" spans="1:8" ht="11.25">
      <c r="A163" s="1" t="s">
        <v>308</v>
      </c>
      <c r="B163" s="1" t="s">
        <v>309</v>
      </c>
      <c r="C163" s="2">
        <v>8812680500000000</v>
      </c>
      <c r="D163" s="2">
        <v>60003360900000000</v>
      </c>
      <c r="E163" s="2">
        <v>76480803400000000</v>
      </c>
      <c r="F163" s="2">
        <v>25290123000000000</v>
      </c>
      <c r="G163" s="2" t="s">
        <v>10</v>
      </c>
      <c r="H163" s="2" t="s">
        <v>10</v>
      </c>
    </row>
    <row r="164" spans="1:8" ht="11.25">
      <c r="A164" s="1" t="s">
        <v>310</v>
      </c>
      <c r="B164" s="1" t="s">
        <v>311</v>
      </c>
      <c r="C164" s="2">
        <v>2659913800000000</v>
      </c>
      <c r="D164" s="2">
        <v>3612931000000000</v>
      </c>
      <c r="E164" s="2">
        <v>2659913800000000</v>
      </c>
      <c r="F164" s="2">
        <v>1706896600000000</v>
      </c>
      <c r="G164" s="2" t="s">
        <v>10</v>
      </c>
      <c r="H164" s="2" t="s">
        <v>10</v>
      </c>
    </row>
    <row r="165" spans="1:8" ht="11.25">
      <c r="A165" s="1" t="s">
        <v>312</v>
      </c>
      <c r="B165" s="1" t="s">
        <v>313</v>
      </c>
      <c r="C165" s="2" t="s">
        <v>10</v>
      </c>
      <c r="D165" s="2" t="s">
        <v>10</v>
      </c>
      <c r="E165" s="2" t="s">
        <v>10</v>
      </c>
      <c r="F165" s="2" t="s">
        <v>10</v>
      </c>
      <c r="G165" s="2" t="s">
        <v>10</v>
      </c>
      <c r="H165" s="2" t="s">
        <v>10</v>
      </c>
    </row>
    <row r="166" spans="1:8" ht="11.25">
      <c r="A166" s="1" t="s">
        <v>314</v>
      </c>
      <c r="B166" s="1" t="s">
        <v>315</v>
      </c>
      <c r="C166" s="2">
        <v>2.3775877982E+17</v>
      </c>
      <c r="D166" s="2">
        <v>1.0010276563E+18</v>
      </c>
      <c r="E166" s="2">
        <v>7.986158973E+17</v>
      </c>
      <c r="F166" s="2">
        <v>35347020820000000</v>
      </c>
      <c r="G166" s="2" t="s">
        <v>10</v>
      </c>
      <c r="H166" s="2" t="s">
        <v>10</v>
      </c>
    </row>
    <row r="167" spans="1:8" ht="11.25">
      <c r="A167" s="1" t="s">
        <v>316</v>
      </c>
      <c r="B167" s="1" t="s">
        <v>317</v>
      </c>
      <c r="C167" s="2">
        <v>5422544500000000</v>
      </c>
      <c r="D167" s="2">
        <v>14072177400000000</v>
      </c>
      <c r="E167" s="2">
        <v>11581983000000000</v>
      </c>
      <c r="F167" s="2">
        <v>2932350100000000</v>
      </c>
      <c r="G167" s="2" t="s">
        <v>10</v>
      </c>
      <c r="H167" s="2" t="s">
        <v>10</v>
      </c>
    </row>
    <row r="168" spans="1:8" ht="11.25">
      <c r="A168" s="1" t="s">
        <v>318</v>
      </c>
      <c r="B168" s="1" t="s">
        <v>319</v>
      </c>
      <c r="C168" s="2">
        <v>38704763154000000</v>
      </c>
      <c r="D168" s="2">
        <v>1.338083744E+17</v>
      </c>
      <c r="E168" s="2">
        <v>1.064503352E+17</v>
      </c>
      <c r="F168" s="2">
        <v>11346723954000000</v>
      </c>
      <c r="G168" s="2" t="s">
        <v>10</v>
      </c>
      <c r="H168" s="2" t="s">
        <v>10</v>
      </c>
    </row>
    <row r="169" spans="1:8" ht="11.25">
      <c r="A169" s="1" t="s">
        <v>320</v>
      </c>
      <c r="B169" s="1" t="s">
        <v>321</v>
      </c>
      <c r="C169" s="2" t="s">
        <v>10</v>
      </c>
      <c r="D169" s="2" t="s">
        <v>10</v>
      </c>
      <c r="E169" s="2" t="s">
        <v>10</v>
      </c>
      <c r="F169" s="2" t="s">
        <v>10</v>
      </c>
      <c r="G169" s="2" t="s">
        <v>10</v>
      </c>
      <c r="H169" s="2" t="s">
        <v>10</v>
      </c>
    </row>
    <row r="170" spans="1:8" ht="11.25">
      <c r="A170" s="1" t="s">
        <v>322</v>
      </c>
      <c r="B170" s="1" t="s">
        <v>323</v>
      </c>
      <c r="C170" s="2">
        <v>5506300000000</v>
      </c>
      <c r="D170" s="2" t="s">
        <v>10</v>
      </c>
      <c r="E170" s="2" t="s">
        <v>10</v>
      </c>
      <c r="F170" s="2">
        <v>5506300000000</v>
      </c>
      <c r="G170" s="2" t="s">
        <v>10</v>
      </c>
      <c r="H170" s="2" t="s">
        <v>10</v>
      </c>
    </row>
    <row r="171" spans="1:8" ht="11.25">
      <c r="A171" s="1" t="s">
        <v>324</v>
      </c>
      <c r="B171" s="1" t="s">
        <v>325</v>
      </c>
      <c r="C171" s="2" t="s">
        <v>10</v>
      </c>
      <c r="D171" s="2" t="s">
        <v>10</v>
      </c>
      <c r="E171" s="2" t="s">
        <v>10</v>
      </c>
      <c r="F171" s="2" t="s">
        <v>10</v>
      </c>
      <c r="G171" s="2" t="s">
        <v>10</v>
      </c>
      <c r="H171" s="2" t="s">
        <v>10</v>
      </c>
    </row>
    <row r="172" spans="1:8" ht="11.25">
      <c r="A172" s="1" t="s">
        <v>326</v>
      </c>
      <c r="B172" s="1" t="s">
        <v>327</v>
      </c>
      <c r="C172" s="2">
        <v>3.275830874E+17</v>
      </c>
      <c r="D172" s="2">
        <v>3.4324197313E+18</v>
      </c>
      <c r="E172" s="2">
        <v>4.2271539711E+18</v>
      </c>
      <c r="F172" s="2">
        <v>1.1223173272E+18</v>
      </c>
      <c r="G172" s="2" t="s">
        <v>10</v>
      </c>
      <c r="H172" s="2" t="s">
        <v>10</v>
      </c>
    </row>
    <row r="173" spans="1:8" ht="11.25">
      <c r="A173" s="1" t="s">
        <v>328</v>
      </c>
      <c r="B173" s="1" t="s">
        <v>329</v>
      </c>
      <c r="C173" s="2" t="s">
        <v>10</v>
      </c>
      <c r="D173" s="2">
        <v>11253900000000000</v>
      </c>
      <c r="E173" s="2">
        <v>11253900000000000</v>
      </c>
      <c r="F173" s="2" t="s">
        <v>10</v>
      </c>
      <c r="G173" s="2" t="s">
        <v>10</v>
      </c>
      <c r="H173" s="2" t="s">
        <v>10</v>
      </c>
    </row>
    <row r="174" spans="1:8" ht="11.25">
      <c r="A174" s="1" t="s">
        <v>330</v>
      </c>
      <c r="B174" s="1" t="s">
        <v>331</v>
      </c>
      <c r="C174" s="2" t="s">
        <v>10</v>
      </c>
      <c r="D174" s="2">
        <v>1411010000000000</v>
      </c>
      <c r="E174" s="2">
        <v>1411010000000000</v>
      </c>
      <c r="F174" s="2" t="s">
        <v>10</v>
      </c>
      <c r="G174" s="2" t="s">
        <v>10</v>
      </c>
      <c r="H174" s="2" t="s">
        <v>10</v>
      </c>
    </row>
    <row r="175" spans="1:8" ht="11.25">
      <c r="A175" s="1" t="s">
        <v>332</v>
      </c>
      <c r="B175" s="1" t="s">
        <v>333</v>
      </c>
      <c r="C175" s="2">
        <v>2.360909055E+17</v>
      </c>
      <c r="D175" s="2">
        <v>2.704032899E+17</v>
      </c>
      <c r="E175" s="2">
        <v>34312384400000000</v>
      </c>
      <c r="F175" s="2" t="s">
        <v>10</v>
      </c>
      <c r="G175" s="2" t="s">
        <v>10</v>
      </c>
      <c r="H175" s="2" t="s">
        <v>10</v>
      </c>
    </row>
    <row r="176" spans="1:8" ht="11.25">
      <c r="A176" s="1" t="s">
        <v>334</v>
      </c>
      <c r="B176" s="1" t="s">
        <v>335</v>
      </c>
      <c r="C176" s="2" t="s">
        <v>10</v>
      </c>
      <c r="D176" s="2" t="s">
        <v>10</v>
      </c>
      <c r="E176" s="2" t="s">
        <v>10</v>
      </c>
      <c r="F176" s="2" t="s">
        <v>10</v>
      </c>
      <c r="G176" s="2" t="s">
        <v>10</v>
      </c>
      <c r="H176" s="2" t="s">
        <v>10</v>
      </c>
    </row>
    <row r="177" spans="1:8" ht="11.25">
      <c r="A177" s="1" t="s">
        <v>336</v>
      </c>
      <c r="B177" s="1" t="s">
        <v>40</v>
      </c>
      <c r="C177" s="2">
        <v>91492181900000000</v>
      </c>
      <c r="D177" s="2">
        <v>3.1493515314E+18</v>
      </c>
      <c r="E177" s="2">
        <v>4.1801766767E+18</v>
      </c>
      <c r="F177" s="2">
        <v>1.1223173272E+18</v>
      </c>
      <c r="G177" s="2" t="s">
        <v>10</v>
      </c>
      <c r="H177" s="2" t="s">
        <v>10</v>
      </c>
    </row>
    <row r="178" spans="1:8" ht="11.25">
      <c r="A178" s="1" t="s">
        <v>337</v>
      </c>
      <c r="B178" s="1" t="s">
        <v>338</v>
      </c>
      <c r="C178" s="2" t="s">
        <v>10</v>
      </c>
      <c r="D178" s="2" t="s">
        <v>10</v>
      </c>
      <c r="E178" s="2" t="s">
        <v>10</v>
      </c>
      <c r="F178" s="2" t="s">
        <v>10</v>
      </c>
      <c r="G178" s="2" t="s">
        <v>10</v>
      </c>
      <c r="H178" s="2" t="s">
        <v>10</v>
      </c>
    </row>
    <row r="179" spans="1:8" ht="11.25">
      <c r="A179" s="1" t="s">
        <v>339</v>
      </c>
      <c r="B179" s="1" t="s">
        <v>340</v>
      </c>
      <c r="C179" s="2" t="s">
        <v>10</v>
      </c>
      <c r="D179" s="2" t="s">
        <v>10</v>
      </c>
      <c r="E179" s="2" t="s">
        <v>10</v>
      </c>
      <c r="F179" s="2" t="s">
        <v>10</v>
      </c>
      <c r="G179" s="2" t="s">
        <v>10</v>
      </c>
      <c r="H179" s="2" t="s">
        <v>10</v>
      </c>
    </row>
    <row r="180" spans="1:8" ht="11.25">
      <c r="A180" s="1" t="s">
        <v>341</v>
      </c>
      <c r="B180" s="1" t="s">
        <v>342</v>
      </c>
      <c r="C180" s="2" t="s">
        <v>10</v>
      </c>
      <c r="D180" s="2">
        <v>28031485355000000</v>
      </c>
      <c r="E180" s="2">
        <v>28031485355000000</v>
      </c>
      <c r="F180" s="2" t="s">
        <v>10</v>
      </c>
      <c r="G180" s="2" t="s">
        <v>10</v>
      </c>
      <c r="H180" s="2" t="s">
        <v>10</v>
      </c>
    </row>
    <row r="181" spans="1:8" ht="11.25">
      <c r="A181" s="1" t="s">
        <v>343</v>
      </c>
      <c r="B181" s="1" t="s">
        <v>344</v>
      </c>
      <c r="C181" s="2" t="s">
        <v>10</v>
      </c>
      <c r="D181" s="2">
        <v>28031485355000000</v>
      </c>
      <c r="E181" s="2">
        <v>28031485355000000</v>
      </c>
      <c r="F181" s="2" t="s">
        <v>10</v>
      </c>
      <c r="G181" s="2" t="s">
        <v>10</v>
      </c>
      <c r="H181" s="2" t="s">
        <v>10</v>
      </c>
    </row>
    <row r="182" spans="1:8" ht="11.25">
      <c r="A182" s="1" t="s">
        <v>345</v>
      </c>
      <c r="B182" s="1" t="s">
        <v>346</v>
      </c>
      <c r="C182" s="2">
        <v>2.700681496E+17</v>
      </c>
      <c r="D182" s="2">
        <v>5.517866556E+17</v>
      </c>
      <c r="E182" s="2">
        <v>5.022630182E+17</v>
      </c>
      <c r="F182" s="2">
        <v>2.205445122E+17</v>
      </c>
      <c r="G182" s="2" t="s">
        <v>10</v>
      </c>
      <c r="H182" s="2" t="s">
        <v>10</v>
      </c>
    </row>
    <row r="183" spans="1:8" ht="11.25">
      <c r="A183" s="1" t="s">
        <v>347</v>
      </c>
      <c r="B183" s="1" t="s">
        <v>348</v>
      </c>
      <c r="C183" s="2">
        <v>2.700681496E+17</v>
      </c>
      <c r="D183" s="2">
        <v>5.511164855E+17</v>
      </c>
      <c r="E183" s="2">
        <v>5.015928481E+17</v>
      </c>
      <c r="F183" s="2">
        <v>2.205445122E+17</v>
      </c>
      <c r="G183" s="2" t="s">
        <v>10</v>
      </c>
      <c r="H183" s="2" t="s">
        <v>10</v>
      </c>
    </row>
    <row r="184" spans="1:8" ht="11.25">
      <c r="A184" s="1" t="s">
        <v>349</v>
      </c>
      <c r="B184" s="1" t="s">
        <v>350</v>
      </c>
      <c r="C184" s="2">
        <v>289814900000000</v>
      </c>
      <c r="D184" s="2">
        <v>4.908193866E+17</v>
      </c>
      <c r="E184" s="2">
        <v>4.905295717E+17</v>
      </c>
      <c r="F184" s="2" t="s">
        <v>10</v>
      </c>
      <c r="G184" s="2" t="s">
        <v>10</v>
      </c>
      <c r="H184" s="2" t="s">
        <v>10</v>
      </c>
    </row>
    <row r="185" spans="1:8" ht="11.25">
      <c r="A185" s="1" t="s">
        <v>351</v>
      </c>
      <c r="B185" s="1" t="s">
        <v>352</v>
      </c>
      <c r="C185" s="2">
        <v>27418100000000</v>
      </c>
      <c r="D185" s="2" t="s">
        <v>10</v>
      </c>
      <c r="E185" s="2" t="s">
        <v>10</v>
      </c>
      <c r="F185" s="2">
        <v>27418100000000</v>
      </c>
      <c r="G185" s="2" t="s">
        <v>10</v>
      </c>
      <c r="H185" s="2" t="s">
        <v>10</v>
      </c>
    </row>
    <row r="186" spans="1:8" ht="11.25">
      <c r="A186" s="1" t="s">
        <v>353</v>
      </c>
      <c r="B186" s="1" t="s">
        <v>354</v>
      </c>
      <c r="C186" s="2">
        <v>1.121474136E+17</v>
      </c>
      <c r="D186" s="2">
        <v>17425312000000000</v>
      </c>
      <c r="E186" s="2">
        <v>4367949400000000</v>
      </c>
      <c r="F186" s="2">
        <v>99090051000000000</v>
      </c>
      <c r="G186" s="2" t="s">
        <v>10</v>
      </c>
      <c r="H186" s="2" t="s">
        <v>10</v>
      </c>
    </row>
    <row r="187" spans="1:8" ht="11.25">
      <c r="A187" s="1" t="s">
        <v>355</v>
      </c>
      <c r="B187" s="1" t="s">
        <v>356</v>
      </c>
      <c r="C187" s="2">
        <v>76411656200000000</v>
      </c>
      <c r="D187" s="2">
        <v>10858656200000000</v>
      </c>
      <c r="E187" s="2" t="s">
        <v>10</v>
      </c>
      <c r="F187" s="2">
        <v>65553000000000000</v>
      </c>
      <c r="G187" s="2" t="s">
        <v>10</v>
      </c>
      <c r="H187" s="2" t="s">
        <v>10</v>
      </c>
    </row>
    <row r="188" spans="1:8" ht="11.25">
      <c r="A188" s="1" t="s">
        <v>357</v>
      </c>
      <c r="B188" s="1" t="s">
        <v>358</v>
      </c>
      <c r="C188" s="2">
        <v>37499179400000000</v>
      </c>
      <c r="D188" s="2">
        <v>2753024100000000</v>
      </c>
      <c r="E188" s="2" t="s">
        <v>10</v>
      </c>
      <c r="F188" s="2">
        <v>34746155300000000</v>
      </c>
      <c r="G188" s="2" t="s">
        <v>10</v>
      </c>
      <c r="H188" s="2" t="s">
        <v>10</v>
      </c>
    </row>
    <row r="189" spans="1:8" ht="11.25">
      <c r="A189" s="1" t="s">
        <v>359</v>
      </c>
      <c r="B189" s="1" t="s">
        <v>360</v>
      </c>
      <c r="C189" s="2">
        <v>43692667400000000</v>
      </c>
      <c r="D189" s="2">
        <v>29260106600000000</v>
      </c>
      <c r="E189" s="2">
        <v>6695327000000000</v>
      </c>
      <c r="F189" s="2">
        <v>21127887800000000</v>
      </c>
      <c r="G189" s="2" t="s">
        <v>10</v>
      </c>
      <c r="H189" s="2" t="s">
        <v>10</v>
      </c>
    </row>
    <row r="190" spans="1:8" ht="11.25">
      <c r="A190" s="1" t="s">
        <v>361</v>
      </c>
      <c r="B190" s="1" t="s">
        <v>362</v>
      </c>
      <c r="C190" s="2" t="s">
        <v>10</v>
      </c>
      <c r="D190" s="2">
        <v>670170100000000</v>
      </c>
      <c r="E190" s="2">
        <v>670170100000000</v>
      </c>
      <c r="F190" s="2" t="s">
        <v>10</v>
      </c>
      <c r="G190" s="2" t="s">
        <v>10</v>
      </c>
      <c r="H190" s="2" t="s">
        <v>10</v>
      </c>
    </row>
    <row r="191" spans="1:8" ht="11.25">
      <c r="A191" s="1" t="s">
        <v>363</v>
      </c>
      <c r="B191" s="1" t="s">
        <v>364</v>
      </c>
      <c r="C191" s="2" t="s">
        <v>10</v>
      </c>
      <c r="D191" s="2">
        <v>670170100000000</v>
      </c>
      <c r="E191" s="2">
        <v>670170100000000</v>
      </c>
      <c r="F191" s="2" t="s">
        <v>10</v>
      </c>
      <c r="G191" s="2" t="s">
        <v>10</v>
      </c>
      <c r="H191" s="2" t="s">
        <v>10</v>
      </c>
    </row>
    <row r="192" spans="1:8" ht="11.25">
      <c r="A192" s="1" t="s">
        <v>365</v>
      </c>
      <c r="B192" s="1" t="s">
        <v>366</v>
      </c>
      <c r="C192" s="2">
        <v>1.7139796533E+18</v>
      </c>
      <c r="D192" s="2">
        <v>1.646835592E+17</v>
      </c>
      <c r="E192" s="2">
        <v>2.105726754E+17</v>
      </c>
      <c r="F192" s="2">
        <v>1.7598687695E+18</v>
      </c>
      <c r="G192" s="2" t="s">
        <v>10</v>
      </c>
      <c r="H192" s="2" t="s">
        <v>10</v>
      </c>
    </row>
    <row r="193" spans="1:8" ht="11.25">
      <c r="A193" s="1" t="s">
        <v>367</v>
      </c>
      <c r="B193" s="1" t="s">
        <v>368</v>
      </c>
      <c r="C193" s="2">
        <v>1.7074287553E+18</v>
      </c>
      <c r="D193" s="2">
        <v>86871000000000000</v>
      </c>
      <c r="E193" s="2" t="s">
        <v>10</v>
      </c>
      <c r="F193" s="2">
        <v>1.6205577553E+18</v>
      </c>
      <c r="G193" s="2" t="s">
        <v>10</v>
      </c>
      <c r="H193" s="2" t="s">
        <v>10</v>
      </c>
    </row>
    <row r="194" spans="1:8" ht="11.25">
      <c r="A194" s="1" t="s">
        <v>369</v>
      </c>
      <c r="B194" s="1" t="s">
        <v>370</v>
      </c>
      <c r="C194" s="2">
        <v>1.7074287553E+18</v>
      </c>
      <c r="D194" s="2">
        <v>86871000000000000</v>
      </c>
      <c r="E194" s="2" t="s">
        <v>10</v>
      </c>
      <c r="F194" s="2">
        <v>1.6205577553E+18</v>
      </c>
      <c r="G194" s="2" t="s">
        <v>10</v>
      </c>
      <c r="H194" s="2" t="s">
        <v>10</v>
      </c>
    </row>
    <row r="195" spans="1:8" ht="11.25">
      <c r="A195" s="1" t="s">
        <v>371</v>
      </c>
      <c r="B195" s="1" t="s">
        <v>372</v>
      </c>
      <c r="C195" s="2" t="s">
        <v>10</v>
      </c>
      <c r="D195" s="2" t="s">
        <v>10</v>
      </c>
      <c r="E195" s="2" t="s">
        <v>10</v>
      </c>
      <c r="F195" s="2" t="s">
        <v>10</v>
      </c>
      <c r="G195" s="2" t="s">
        <v>10</v>
      </c>
      <c r="H195" s="2" t="s">
        <v>10</v>
      </c>
    </row>
    <row r="196" spans="1:8" ht="11.25">
      <c r="A196" s="1" t="s">
        <v>373</v>
      </c>
      <c r="B196" s="1" t="s">
        <v>374</v>
      </c>
      <c r="C196" s="2" t="s">
        <v>10</v>
      </c>
      <c r="D196" s="2">
        <v>67086082700000000</v>
      </c>
      <c r="E196" s="2">
        <v>2.002949005E+17</v>
      </c>
      <c r="F196" s="2">
        <v>1.332088178E+17</v>
      </c>
      <c r="G196" s="2" t="s">
        <v>10</v>
      </c>
      <c r="H196" s="2" t="s">
        <v>10</v>
      </c>
    </row>
    <row r="197" spans="1:8" ht="11.25">
      <c r="A197" s="1" t="s">
        <v>375</v>
      </c>
      <c r="B197" s="1" t="s">
        <v>354</v>
      </c>
      <c r="C197" s="2" t="s">
        <v>10</v>
      </c>
      <c r="D197" s="2">
        <v>21409173900000000</v>
      </c>
      <c r="E197" s="2">
        <v>50604036500000000</v>
      </c>
      <c r="F197" s="2">
        <v>29194862600000000</v>
      </c>
      <c r="G197" s="2" t="s">
        <v>10</v>
      </c>
      <c r="H197" s="2" t="s">
        <v>10</v>
      </c>
    </row>
    <row r="198" spans="1:8" ht="11.25">
      <c r="A198" s="1" t="s">
        <v>376</v>
      </c>
      <c r="B198" s="1" t="s">
        <v>358</v>
      </c>
      <c r="C198" s="2" t="s">
        <v>10</v>
      </c>
      <c r="D198" s="2">
        <v>10284115100000000</v>
      </c>
      <c r="E198" s="2">
        <v>32167228100000000</v>
      </c>
      <c r="F198" s="2">
        <v>21883113000000000</v>
      </c>
      <c r="G198" s="2" t="s">
        <v>10</v>
      </c>
      <c r="H198" s="2" t="s">
        <v>10</v>
      </c>
    </row>
    <row r="199" spans="1:8" ht="11.25">
      <c r="A199" s="1" t="s">
        <v>377</v>
      </c>
      <c r="B199" s="1" t="s">
        <v>356</v>
      </c>
      <c r="C199" s="2" t="s">
        <v>10</v>
      </c>
      <c r="D199" s="2">
        <v>11209588400000000</v>
      </c>
      <c r="E199" s="2">
        <v>33709488100000000</v>
      </c>
      <c r="F199" s="2">
        <v>22499899700000000</v>
      </c>
      <c r="G199" s="2" t="s">
        <v>10</v>
      </c>
      <c r="H199" s="2" t="s">
        <v>10</v>
      </c>
    </row>
    <row r="200" spans="1:8" ht="11.25">
      <c r="A200" s="1" t="s">
        <v>378</v>
      </c>
      <c r="B200" s="1" t="s">
        <v>360</v>
      </c>
      <c r="C200" s="2" t="s">
        <v>10</v>
      </c>
      <c r="D200" s="2">
        <v>22215823000000000</v>
      </c>
      <c r="E200" s="2">
        <v>37879653700000000</v>
      </c>
      <c r="F200" s="2">
        <v>15663830700000000</v>
      </c>
      <c r="G200" s="2" t="s">
        <v>10</v>
      </c>
      <c r="H200" s="2" t="s">
        <v>10</v>
      </c>
    </row>
    <row r="201" spans="1:8" ht="11.25">
      <c r="A201" s="1" t="s">
        <v>379</v>
      </c>
      <c r="B201" s="1" t="s">
        <v>380</v>
      </c>
      <c r="C201" s="2" t="s">
        <v>10</v>
      </c>
      <c r="D201" s="2">
        <v>1967382300000000</v>
      </c>
      <c r="E201" s="2">
        <v>45934494100000000</v>
      </c>
      <c r="F201" s="2">
        <v>43967111800000000</v>
      </c>
      <c r="G201" s="2" t="s">
        <v>10</v>
      </c>
      <c r="H201" s="2" t="s">
        <v>10</v>
      </c>
    </row>
    <row r="202" spans="1:8" ht="11.25">
      <c r="A202" s="1" t="s">
        <v>381</v>
      </c>
      <c r="B202" s="1" t="s">
        <v>382</v>
      </c>
      <c r="C202" s="2" t="s">
        <v>10</v>
      </c>
      <c r="D202" s="2">
        <v>761570100000000</v>
      </c>
      <c r="E202" s="2">
        <v>761570100000000</v>
      </c>
      <c r="F202" s="2" t="s">
        <v>10</v>
      </c>
      <c r="G202" s="2" t="s">
        <v>10</v>
      </c>
      <c r="H202" s="2" t="s">
        <v>10</v>
      </c>
    </row>
    <row r="203" spans="1:8" ht="11.25">
      <c r="A203" s="1" t="s">
        <v>383</v>
      </c>
      <c r="B203" s="1" t="s">
        <v>384</v>
      </c>
      <c r="C203" s="2">
        <v>28156561100000000</v>
      </c>
      <c r="D203" s="2">
        <v>761570100000000</v>
      </c>
      <c r="E203" s="2" t="s">
        <v>10</v>
      </c>
      <c r="F203" s="2">
        <v>27394991000000000</v>
      </c>
      <c r="G203" s="2" t="s">
        <v>10</v>
      </c>
      <c r="H203" s="2" t="s">
        <v>10</v>
      </c>
    </row>
    <row r="204" spans="1:8" ht="11.25">
      <c r="A204" s="1" t="s">
        <v>385</v>
      </c>
      <c r="B204" s="1" t="s">
        <v>386</v>
      </c>
      <c r="C204" s="2">
        <v>-28156561100000000</v>
      </c>
      <c r="D204" s="2" t="s">
        <v>10</v>
      </c>
      <c r="E204" s="2">
        <v>761570100000000</v>
      </c>
      <c r="F204" s="2">
        <v>-27394991000000000</v>
      </c>
      <c r="G204" s="2" t="s">
        <v>10</v>
      </c>
      <c r="H204" s="2" t="s">
        <v>10</v>
      </c>
    </row>
    <row r="205" spans="1:8" ht="11.25">
      <c r="A205" s="1" t="s">
        <v>387</v>
      </c>
      <c r="B205" s="1" t="s">
        <v>388</v>
      </c>
      <c r="C205" s="2">
        <v>6550898000000000</v>
      </c>
      <c r="D205" s="2">
        <v>9964906400000000</v>
      </c>
      <c r="E205" s="2">
        <v>9516204800000000</v>
      </c>
      <c r="F205" s="2">
        <v>6102196400000000</v>
      </c>
      <c r="G205" s="2" t="s">
        <v>10</v>
      </c>
      <c r="H205" s="2" t="s">
        <v>10</v>
      </c>
    </row>
    <row r="206" spans="1:8" ht="11.25">
      <c r="A206" s="1" t="s">
        <v>389</v>
      </c>
      <c r="B206" s="1" t="s">
        <v>262</v>
      </c>
      <c r="C206" s="2">
        <v>6550898000000000</v>
      </c>
      <c r="D206" s="2">
        <v>9964906400000000</v>
      </c>
      <c r="E206" s="2">
        <v>9516204800000000</v>
      </c>
      <c r="F206" s="2">
        <v>6102196400000000</v>
      </c>
      <c r="G206" s="2" t="s">
        <v>10</v>
      </c>
      <c r="H206" s="2" t="s">
        <v>10</v>
      </c>
    </row>
    <row r="207" spans="1:8" ht="11.25">
      <c r="A207" s="1" t="s">
        <v>390</v>
      </c>
      <c r="B207" s="1" t="s">
        <v>391</v>
      </c>
      <c r="C207" s="2">
        <v>7.08091199797E+17</v>
      </c>
      <c r="D207" s="2">
        <v>1.6364657871115E+19</v>
      </c>
      <c r="E207" s="2">
        <v>1.6662691273937E+19</v>
      </c>
      <c r="F207" s="2">
        <v>1.006124602619E+18</v>
      </c>
      <c r="G207" s="2" t="s">
        <v>10</v>
      </c>
      <c r="H207" s="2" t="s">
        <v>10</v>
      </c>
    </row>
    <row r="208" spans="1:8" ht="11.25">
      <c r="A208" s="1" t="s">
        <v>392</v>
      </c>
      <c r="B208" s="1" t="s">
        <v>393</v>
      </c>
      <c r="C208" s="2">
        <v>7.08091199797E+17</v>
      </c>
      <c r="D208" s="2">
        <v>1.6364657871115E+19</v>
      </c>
      <c r="E208" s="2">
        <v>1.6662691273937E+19</v>
      </c>
      <c r="F208" s="2">
        <v>1.006124602619E+18</v>
      </c>
      <c r="G208" s="2" t="s">
        <v>10</v>
      </c>
      <c r="H208" s="2" t="s">
        <v>10</v>
      </c>
    </row>
    <row r="209" spans="1:8" ht="11.25">
      <c r="A209" s="1" t="s">
        <v>394</v>
      </c>
      <c r="B209" s="1" t="s">
        <v>395</v>
      </c>
      <c r="C209" s="2">
        <v>7.08091199797E+17</v>
      </c>
      <c r="D209" s="2">
        <v>1.6364657871115E+19</v>
      </c>
      <c r="E209" s="2">
        <v>1.6662691273937E+19</v>
      </c>
      <c r="F209" s="2">
        <v>1.006124602619E+18</v>
      </c>
      <c r="G209" s="2" t="s">
        <v>10</v>
      </c>
      <c r="H209" s="2" t="s">
        <v>10</v>
      </c>
    </row>
    <row r="210" spans="1:8" ht="11.25">
      <c r="A210" s="1" t="s">
        <v>396</v>
      </c>
      <c r="B210" s="1" t="s">
        <v>397</v>
      </c>
      <c r="C210" s="2">
        <v>1.04822282135002E+20</v>
      </c>
      <c r="D210" s="2">
        <v>8.6306168547389E+19</v>
      </c>
      <c r="E210" s="2">
        <v>8.6238593919889E+19</v>
      </c>
      <c r="F210" s="2">
        <v>1.04754707507502E+20</v>
      </c>
      <c r="G210" s="2" t="s">
        <v>10</v>
      </c>
      <c r="H210" s="2" t="s">
        <v>10</v>
      </c>
    </row>
    <row r="211" spans="1:8" ht="11.25">
      <c r="A211" s="1" t="s">
        <v>398</v>
      </c>
      <c r="B211" s="1" t="s">
        <v>399</v>
      </c>
      <c r="C211" s="2">
        <v>1.04822282135002E+20</v>
      </c>
      <c r="D211" s="2">
        <v>8.6306168547389E+19</v>
      </c>
      <c r="E211" s="2">
        <v>8.6238593919889E+19</v>
      </c>
      <c r="F211" s="2">
        <v>1.04754707507502E+20</v>
      </c>
      <c r="G211" s="2" t="s">
        <v>10</v>
      </c>
      <c r="H211" s="2" t="s">
        <v>10</v>
      </c>
    </row>
    <row r="212" spans="1:8" ht="11.25">
      <c r="A212" s="1" t="s">
        <v>400</v>
      </c>
      <c r="B212" s="1" t="s">
        <v>401</v>
      </c>
      <c r="C212" s="2">
        <v>1.24284638933381E+20</v>
      </c>
      <c r="D212" s="2">
        <v>6.6924865839984E+19</v>
      </c>
      <c r="E212" s="2">
        <v>4.0993765852219E+19</v>
      </c>
      <c r="F212" s="2">
        <v>9.83535389456168E+19</v>
      </c>
      <c r="G212" s="2" t="s">
        <v>10</v>
      </c>
      <c r="H212" s="2" t="s">
        <v>10</v>
      </c>
    </row>
    <row r="213" spans="1:8" ht="11.25">
      <c r="A213" s="1" t="s">
        <v>402</v>
      </c>
      <c r="B213" s="1" t="s">
        <v>403</v>
      </c>
      <c r="C213" s="2">
        <v>1.24284638933381E+20</v>
      </c>
      <c r="D213" s="2">
        <v>6.6924865839984E+19</v>
      </c>
      <c r="E213" s="2">
        <v>4.0993765852219E+19</v>
      </c>
      <c r="F213" s="2">
        <v>9.83535389456168E+19</v>
      </c>
      <c r="G213" s="2" t="s">
        <v>10</v>
      </c>
      <c r="H213" s="2" t="s">
        <v>10</v>
      </c>
    </row>
    <row r="214" spans="1:8" ht="11.25">
      <c r="A214" s="1" t="s">
        <v>404</v>
      </c>
      <c r="B214" s="1" t="s">
        <v>405</v>
      </c>
      <c r="C214" s="2">
        <v>-2.5907332578326E+19</v>
      </c>
      <c r="D214" s="2">
        <v>1.9003769546719E+19</v>
      </c>
      <c r="E214" s="2">
        <v>4.4911102125045E+19</v>
      </c>
      <c r="F214" s="2" t="s">
        <v>10</v>
      </c>
      <c r="G214" s="2" t="s">
        <v>10</v>
      </c>
      <c r="H214" s="2" t="s">
        <v>10</v>
      </c>
    </row>
    <row r="215" spans="1:8" ht="11.25">
      <c r="A215" s="1" t="s">
        <v>406</v>
      </c>
      <c r="B215" s="1" t="s">
        <v>407</v>
      </c>
      <c r="C215" s="2" t="s">
        <v>10</v>
      </c>
      <c r="D215" s="2" t="s">
        <v>10</v>
      </c>
      <c r="E215" s="2" t="s">
        <v>10</v>
      </c>
      <c r="F215" s="2" t="s">
        <v>10</v>
      </c>
      <c r="G215" s="2" t="s">
        <v>10</v>
      </c>
      <c r="H215" s="2" t="s">
        <v>10</v>
      </c>
    </row>
    <row r="216" spans="1:8" ht="11.25">
      <c r="A216" s="1" t="s">
        <v>408</v>
      </c>
      <c r="B216" s="1" t="s">
        <v>409</v>
      </c>
      <c r="C216" s="2">
        <v>-2.5907332578326E+19</v>
      </c>
      <c r="D216" s="2">
        <v>1.9003769546719E+19</v>
      </c>
      <c r="E216" s="2">
        <v>4.4911102125045E+19</v>
      </c>
      <c r="F216" s="2" t="s">
        <v>10</v>
      </c>
      <c r="G216" s="2" t="s">
        <v>10</v>
      </c>
      <c r="H216" s="2" t="s">
        <v>10</v>
      </c>
    </row>
    <row r="217" spans="1:8" ht="11.25">
      <c r="A217" s="1" t="s">
        <v>410</v>
      </c>
      <c r="B217" s="1" t="s">
        <v>411</v>
      </c>
      <c r="C217" s="2">
        <v>5.067645298966E+18</v>
      </c>
      <c r="D217" s="2" t="s">
        <v>10</v>
      </c>
      <c r="E217" s="2" t="s">
        <v>10</v>
      </c>
      <c r="F217" s="2">
        <v>5.067645298966E+18</v>
      </c>
      <c r="G217" s="2" t="s">
        <v>10</v>
      </c>
      <c r="H217" s="2" t="s">
        <v>10</v>
      </c>
    </row>
    <row r="218" spans="1:8" ht="11.25">
      <c r="A218" s="1" t="s">
        <v>412</v>
      </c>
      <c r="B218" s="1" t="s">
        <v>229</v>
      </c>
      <c r="C218" s="2">
        <v>2.2169308E+18</v>
      </c>
      <c r="D218" s="2" t="s">
        <v>10</v>
      </c>
      <c r="E218" s="2" t="s">
        <v>10</v>
      </c>
      <c r="F218" s="2">
        <v>2.2169308E+18</v>
      </c>
      <c r="G218" s="2" t="s">
        <v>10</v>
      </c>
      <c r="H218" s="2" t="s">
        <v>10</v>
      </c>
    </row>
    <row r="219" spans="1:8" ht="11.25">
      <c r="A219" s="1" t="s">
        <v>413</v>
      </c>
      <c r="B219" s="1" t="s">
        <v>104</v>
      </c>
      <c r="C219" s="2">
        <v>2.40218773533E+17</v>
      </c>
      <c r="D219" s="2" t="s">
        <v>10</v>
      </c>
      <c r="E219" s="2" t="s">
        <v>10</v>
      </c>
      <c r="F219" s="2">
        <v>2.40218773533E+17</v>
      </c>
      <c r="G219" s="2" t="s">
        <v>10</v>
      </c>
      <c r="H219" s="2" t="s">
        <v>10</v>
      </c>
    </row>
    <row r="220" spans="1:8" ht="11.25">
      <c r="A220" s="1" t="s">
        <v>414</v>
      </c>
      <c r="B220" s="1" t="s">
        <v>415</v>
      </c>
      <c r="C220" s="2" t="s">
        <v>10</v>
      </c>
      <c r="D220" s="2" t="s">
        <v>10</v>
      </c>
      <c r="E220" s="2" t="s">
        <v>10</v>
      </c>
      <c r="F220" s="2" t="s">
        <v>10</v>
      </c>
      <c r="G220" s="2" t="s">
        <v>10</v>
      </c>
      <c r="H220" s="2" t="s">
        <v>10</v>
      </c>
    </row>
    <row r="221" spans="1:8" ht="11.25">
      <c r="A221" s="1" t="s">
        <v>416</v>
      </c>
      <c r="B221" s="1" t="s">
        <v>233</v>
      </c>
      <c r="C221" s="2">
        <v>2.610495725433E+18</v>
      </c>
      <c r="D221" s="2" t="s">
        <v>10</v>
      </c>
      <c r="E221" s="2" t="s">
        <v>10</v>
      </c>
      <c r="F221" s="2">
        <v>2.610495725433E+18</v>
      </c>
      <c r="G221" s="2" t="s">
        <v>10</v>
      </c>
      <c r="H221" s="2" t="s">
        <v>10</v>
      </c>
    </row>
    <row r="222" spans="1:8" ht="11.25">
      <c r="A222" s="1" t="s">
        <v>417</v>
      </c>
      <c r="B222" s="1" t="s">
        <v>418</v>
      </c>
      <c r="C222" s="2">
        <v>2.08867640668E+17</v>
      </c>
      <c r="D222" s="2" t="s">
        <v>10</v>
      </c>
      <c r="E222" s="2">
        <v>591000000000000</v>
      </c>
      <c r="F222" s="2">
        <v>2.09458640668E+17</v>
      </c>
      <c r="G222" s="2" t="s">
        <v>10</v>
      </c>
      <c r="H222" s="2" t="s">
        <v>10</v>
      </c>
    </row>
    <row r="223" spans="1:8" ht="11.25">
      <c r="A223" s="1" t="s">
        <v>419</v>
      </c>
      <c r="B223" s="1" t="s">
        <v>420</v>
      </c>
      <c r="C223" s="2">
        <v>2.08867640668E+17</v>
      </c>
      <c r="D223" s="2" t="s">
        <v>10</v>
      </c>
      <c r="E223" s="2">
        <v>591000000000000</v>
      </c>
      <c r="F223" s="2">
        <v>2.09458640668E+17</v>
      </c>
      <c r="G223" s="2" t="s">
        <v>10</v>
      </c>
      <c r="H223" s="2" t="s">
        <v>10</v>
      </c>
    </row>
    <row r="224" spans="1:8" ht="11.25">
      <c r="A224" s="1" t="s">
        <v>421</v>
      </c>
      <c r="B224" s="1" t="s">
        <v>422</v>
      </c>
      <c r="C224" s="2">
        <v>1.501597782938E+18</v>
      </c>
      <c r="D224" s="2">
        <v>3.09571162486E+17</v>
      </c>
      <c r="E224" s="2" t="s">
        <v>10</v>
      </c>
      <c r="F224" s="2">
        <v>1.192026620452E+18</v>
      </c>
      <c r="G224" s="2" t="s">
        <v>10</v>
      </c>
      <c r="H224" s="2" t="s">
        <v>10</v>
      </c>
    </row>
    <row r="225" spans="1:8" ht="11.25">
      <c r="A225" s="1" t="s">
        <v>423</v>
      </c>
      <c r="B225" s="1" t="s">
        <v>424</v>
      </c>
      <c r="C225" s="2">
        <v>3.09571162486E+17</v>
      </c>
      <c r="D225" s="2">
        <v>3.09571162486E+17</v>
      </c>
      <c r="E225" s="2" t="s">
        <v>10</v>
      </c>
      <c r="F225" s="2" t="s">
        <v>10</v>
      </c>
      <c r="G225" s="2" t="s">
        <v>10</v>
      </c>
      <c r="H225" s="2" t="s">
        <v>10</v>
      </c>
    </row>
    <row r="226" spans="1:8" ht="11.25">
      <c r="A226" s="1" t="s">
        <v>425</v>
      </c>
      <c r="B226" s="1" t="s">
        <v>426</v>
      </c>
      <c r="C226" s="2">
        <v>1.113707199952E+18</v>
      </c>
      <c r="D226" s="2" t="s">
        <v>10</v>
      </c>
      <c r="E226" s="2" t="s">
        <v>10</v>
      </c>
      <c r="F226" s="2">
        <v>1.113707199952E+18</v>
      </c>
      <c r="G226" s="2" t="s">
        <v>10</v>
      </c>
      <c r="H226" s="2" t="s">
        <v>10</v>
      </c>
    </row>
    <row r="227" spans="1:8" ht="11.25">
      <c r="A227" s="1" t="s">
        <v>427</v>
      </c>
      <c r="B227" s="1" t="s">
        <v>428</v>
      </c>
      <c r="C227" s="2">
        <v>78319420500000000</v>
      </c>
      <c r="D227" s="2" t="s">
        <v>10</v>
      </c>
      <c r="E227" s="2" t="s">
        <v>10</v>
      </c>
      <c r="F227" s="2">
        <v>78319420500000000</v>
      </c>
      <c r="G227" s="2" t="s">
        <v>10</v>
      </c>
      <c r="H227" s="2" t="s">
        <v>10</v>
      </c>
    </row>
    <row r="228" spans="1:8" ht="11.25">
      <c r="A228" s="1" t="s">
        <v>429</v>
      </c>
      <c r="B228" s="1" t="s">
        <v>430</v>
      </c>
      <c r="C228" s="2">
        <v>-3.33134942625E+17</v>
      </c>
      <c r="D228" s="2">
        <v>67961998200000000</v>
      </c>
      <c r="E228" s="2">
        <v>3.33134942625E+17</v>
      </c>
      <c r="F228" s="2">
        <v>-67961998200000000</v>
      </c>
      <c r="G228" s="2" t="s">
        <v>10</v>
      </c>
      <c r="H228" s="2" t="s">
        <v>10</v>
      </c>
    </row>
    <row r="229" spans="1:8" ht="11.25">
      <c r="A229" s="1" t="s">
        <v>431</v>
      </c>
      <c r="B229" s="1" t="s">
        <v>432</v>
      </c>
      <c r="C229" s="2">
        <v>-2.14123669025E+17</v>
      </c>
      <c r="D229" s="2">
        <v>37219226400000000</v>
      </c>
      <c r="E229" s="2">
        <v>2.14123669025E+17</v>
      </c>
      <c r="F229" s="2">
        <v>-37219226400000000</v>
      </c>
      <c r="G229" s="2" t="s">
        <v>10</v>
      </c>
      <c r="H229" s="2" t="s">
        <v>10</v>
      </c>
    </row>
    <row r="230" spans="1:8" ht="11.25">
      <c r="A230" s="1" t="s">
        <v>433</v>
      </c>
      <c r="B230" s="1" t="s">
        <v>434</v>
      </c>
      <c r="C230" s="2">
        <v>-1.190112736E+17</v>
      </c>
      <c r="D230" s="2">
        <v>30742771800000000</v>
      </c>
      <c r="E230" s="2">
        <v>1.190112736E+17</v>
      </c>
      <c r="F230" s="2">
        <v>-30742771800000000</v>
      </c>
      <c r="G230" s="2" t="s">
        <v>10</v>
      </c>
      <c r="H230" s="2" t="s">
        <v>10</v>
      </c>
    </row>
    <row r="231" spans="1:8" ht="11.25">
      <c r="A231" s="1" t="s">
        <v>435</v>
      </c>
      <c r="B231" s="1" t="s">
        <v>436</v>
      </c>
      <c r="C231" s="2" t="s">
        <v>10</v>
      </c>
      <c r="D231" s="2">
        <v>9.67126371103E+17</v>
      </c>
      <c r="E231" s="2">
        <v>5.08681497163109E+20</v>
      </c>
      <c r="F231" s="2">
        <v>5.07714370792006E+20</v>
      </c>
      <c r="G231" s="2" t="s">
        <v>10</v>
      </c>
      <c r="H231" s="2" t="s">
        <v>10</v>
      </c>
    </row>
    <row r="232" spans="1:8" ht="11.25">
      <c r="A232" s="1" t="s">
        <v>437</v>
      </c>
      <c r="B232" s="1" t="s">
        <v>438</v>
      </c>
      <c r="C232" s="2" t="s">
        <v>10</v>
      </c>
      <c r="D232" s="2">
        <v>4.283477061E+17</v>
      </c>
      <c r="E232" s="2">
        <v>5.470274618989E+18</v>
      </c>
      <c r="F232" s="2">
        <v>5.041926912889E+18</v>
      </c>
      <c r="G232" s="2" t="s">
        <v>10</v>
      </c>
      <c r="H232" s="2" t="s">
        <v>10</v>
      </c>
    </row>
    <row r="233" spans="1:8" ht="11.25">
      <c r="A233" s="1" t="s">
        <v>439</v>
      </c>
      <c r="B233" s="1" t="s">
        <v>440</v>
      </c>
      <c r="C233" s="2" t="s">
        <v>10</v>
      </c>
      <c r="D233" s="2">
        <v>3.663813521E+17</v>
      </c>
      <c r="E233" s="2">
        <v>1.963972768111E+18</v>
      </c>
      <c r="F233" s="2">
        <v>1.597591416011E+18</v>
      </c>
      <c r="G233" s="2" t="s">
        <v>10</v>
      </c>
      <c r="H233" s="2" t="s">
        <v>10</v>
      </c>
    </row>
    <row r="234" spans="1:8" ht="11.25">
      <c r="A234" s="1" t="s">
        <v>441</v>
      </c>
      <c r="B234" s="1" t="s">
        <v>36</v>
      </c>
      <c r="C234" s="2" t="s">
        <v>10</v>
      </c>
      <c r="D234" s="2">
        <v>15230400000000</v>
      </c>
      <c r="E234" s="2">
        <v>2.295788555E+17</v>
      </c>
      <c r="F234" s="2">
        <v>2.295636251E+17</v>
      </c>
      <c r="G234" s="2" t="s">
        <v>10</v>
      </c>
      <c r="H234" s="2" t="s">
        <v>10</v>
      </c>
    </row>
    <row r="235" spans="1:8" ht="11.25">
      <c r="A235" s="1" t="s">
        <v>442</v>
      </c>
      <c r="B235" s="1" t="s">
        <v>40</v>
      </c>
      <c r="C235" s="2" t="s">
        <v>10</v>
      </c>
      <c r="D235" s="2">
        <v>3.663661217E+17</v>
      </c>
      <c r="E235" s="2">
        <v>1.734393912611E+18</v>
      </c>
      <c r="F235" s="2">
        <v>1.368027790911E+18</v>
      </c>
      <c r="G235" s="2" t="s">
        <v>10</v>
      </c>
      <c r="H235" s="2" t="s">
        <v>10</v>
      </c>
    </row>
    <row r="236" spans="1:8" ht="11.25">
      <c r="A236" s="1" t="s">
        <v>443</v>
      </c>
      <c r="B236" s="1" t="s">
        <v>444</v>
      </c>
      <c r="C236" s="2" t="s">
        <v>10</v>
      </c>
      <c r="D236" s="2">
        <v>51124747000000000</v>
      </c>
      <c r="E236" s="2">
        <v>3.498301850878E+18</v>
      </c>
      <c r="F236" s="2">
        <v>3.447177103878E+18</v>
      </c>
      <c r="G236" s="2" t="s">
        <v>10</v>
      </c>
      <c r="H236" s="2" t="s">
        <v>10</v>
      </c>
    </row>
    <row r="237" spans="1:8" ht="11.25">
      <c r="A237" s="1" t="s">
        <v>445</v>
      </c>
      <c r="B237" s="1" t="s">
        <v>446</v>
      </c>
      <c r="C237" s="2" t="s">
        <v>10</v>
      </c>
      <c r="D237" s="2">
        <v>51124747000000000</v>
      </c>
      <c r="E237" s="2">
        <v>3.498301850878E+18</v>
      </c>
      <c r="F237" s="2">
        <v>3.447177103878E+18</v>
      </c>
      <c r="G237" s="2" t="s">
        <v>10</v>
      </c>
      <c r="H237" s="2" t="s">
        <v>10</v>
      </c>
    </row>
    <row r="238" spans="1:8" ht="11.25">
      <c r="A238" s="1" t="s">
        <v>447</v>
      </c>
      <c r="B238" s="1" t="s">
        <v>448</v>
      </c>
      <c r="C238" s="2" t="s">
        <v>10</v>
      </c>
      <c r="D238" s="2">
        <v>10841607000000000</v>
      </c>
      <c r="E238" s="2">
        <v>8000000000000000</v>
      </c>
      <c r="F238" s="2">
        <v>-2841607000000000</v>
      </c>
      <c r="G238" s="2" t="s">
        <v>10</v>
      </c>
      <c r="H238" s="2" t="s">
        <v>10</v>
      </c>
    </row>
    <row r="239" spans="1:8" ht="11.25">
      <c r="A239" s="1" t="s">
        <v>449</v>
      </c>
      <c r="B239" s="1" t="s">
        <v>450</v>
      </c>
      <c r="C239" s="2" t="s">
        <v>10</v>
      </c>
      <c r="D239" s="2">
        <v>565680000000000</v>
      </c>
      <c r="E239" s="2" t="s">
        <v>10</v>
      </c>
      <c r="F239" s="2">
        <v>-565680000000000</v>
      </c>
      <c r="G239" s="2" t="s">
        <v>10</v>
      </c>
      <c r="H239" s="2" t="s">
        <v>10</v>
      </c>
    </row>
    <row r="240" spans="1:8" ht="11.25">
      <c r="A240" s="1" t="s">
        <v>451</v>
      </c>
      <c r="B240" s="1" t="s">
        <v>452</v>
      </c>
      <c r="C240" s="2" t="s">
        <v>10</v>
      </c>
      <c r="D240" s="2">
        <v>10275927000000000</v>
      </c>
      <c r="E240" s="2">
        <v>8000000000000000</v>
      </c>
      <c r="F240" s="2">
        <v>-2275927000000000</v>
      </c>
      <c r="G240" s="2" t="s">
        <v>10</v>
      </c>
      <c r="H240" s="2" t="s">
        <v>10</v>
      </c>
    </row>
    <row r="241" spans="1:8" ht="11.25">
      <c r="A241" s="1" t="s">
        <v>453</v>
      </c>
      <c r="B241" s="1" t="s">
        <v>454</v>
      </c>
      <c r="C241" s="2" t="s">
        <v>10</v>
      </c>
      <c r="D241" s="2">
        <v>4.027637051E+17</v>
      </c>
      <c r="E241" s="2">
        <v>5.00671392062708E+20</v>
      </c>
      <c r="F241" s="2">
        <v>5.00268628357608E+20</v>
      </c>
      <c r="G241" s="2" t="s">
        <v>10</v>
      </c>
      <c r="H241" s="2" t="s">
        <v>10</v>
      </c>
    </row>
    <row r="242" spans="1:8" ht="11.25">
      <c r="A242" s="1" t="s">
        <v>455</v>
      </c>
      <c r="B242" s="1" t="s">
        <v>456</v>
      </c>
      <c r="C242" s="2" t="s">
        <v>10</v>
      </c>
      <c r="D242" s="2">
        <v>4.027637051E+17</v>
      </c>
      <c r="E242" s="2">
        <v>5.00373334064208E+20</v>
      </c>
      <c r="F242" s="2">
        <v>4.99970570359108E+20</v>
      </c>
      <c r="G242" s="2" t="s">
        <v>10</v>
      </c>
      <c r="H242" s="2" t="s">
        <v>10</v>
      </c>
    </row>
    <row r="243" spans="1:8" ht="11.25">
      <c r="A243" s="1" t="s">
        <v>457</v>
      </c>
      <c r="B243" s="1" t="s">
        <v>458</v>
      </c>
      <c r="C243" s="2" t="s">
        <v>10</v>
      </c>
      <c r="D243" s="2">
        <v>2.479582605E+17</v>
      </c>
      <c r="E243" s="2">
        <v>4.90696248251438E+20</v>
      </c>
      <c r="F243" s="2">
        <v>4.90448289990938E+20</v>
      </c>
      <c r="G243" s="2" t="s">
        <v>10</v>
      </c>
      <c r="H243" s="2" t="s">
        <v>10</v>
      </c>
    </row>
    <row r="244" spans="1:8" ht="11.25">
      <c r="A244" s="1" t="s">
        <v>459</v>
      </c>
      <c r="B244" s="1" t="s">
        <v>460</v>
      </c>
      <c r="C244" s="2" t="s">
        <v>10</v>
      </c>
      <c r="D244" s="2">
        <v>1.548054446E+17</v>
      </c>
      <c r="E244" s="2">
        <v>9.67708581277E+18</v>
      </c>
      <c r="F244" s="2">
        <v>9.52228036817E+18</v>
      </c>
      <c r="G244" s="2" t="s">
        <v>10</v>
      </c>
      <c r="H244" s="2" t="s">
        <v>10</v>
      </c>
    </row>
    <row r="245" spans="1:8" ht="11.25">
      <c r="A245" s="1" t="s">
        <v>461</v>
      </c>
      <c r="B245" s="1" t="s">
        <v>462</v>
      </c>
      <c r="C245" s="2" t="s">
        <v>10</v>
      </c>
      <c r="D245" s="2" t="s">
        <v>10</v>
      </c>
      <c r="E245" s="2">
        <v>44810900800000000</v>
      </c>
      <c r="F245" s="2">
        <v>44810900800000000</v>
      </c>
      <c r="G245" s="2" t="s">
        <v>10</v>
      </c>
      <c r="H245" s="2" t="s">
        <v>10</v>
      </c>
    </row>
    <row r="246" spans="1:8" ht="11.25">
      <c r="A246" s="1" t="s">
        <v>463</v>
      </c>
      <c r="B246" s="1" t="s">
        <v>464</v>
      </c>
      <c r="C246" s="2" t="s">
        <v>10</v>
      </c>
      <c r="D246" s="2" t="s">
        <v>10</v>
      </c>
      <c r="E246" s="2">
        <v>44810900800000000</v>
      </c>
      <c r="F246" s="2">
        <v>44810900800000000</v>
      </c>
      <c r="G246" s="2" t="s">
        <v>10</v>
      </c>
      <c r="H246" s="2" t="s">
        <v>10</v>
      </c>
    </row>
    <row r="247" spans="1:8" ht="11.25">
      <c r="A247" s="1" t="s">
        <v>465</v>
      </c>
      <c r="B247" s="1" t="s">
        <v>466</v>
      </c>
      <c r="C247" s="2" t="s">
        <v>10</v>
      </c>
      <c r="D247" s="2" t="s">
        <v>10</v>
      </c>
      <c r="E247" s="2">
        <v>2.532470977E+17</v>
      </c>
      <c r="F247" s="2">
        <v>2.532470977E+17</v>
      </c>
      <c r="G247" s="2" t="s">
        <v>10</v>
      </c>
      <c r="H247" s="2" t="s">
        <v>10</v>
      </c>
    </row>
    <row r="248" spans="1:8" ht="11.25">
      <c r="A248" s="1" t="s">
        <v>467</v>
      </c>
      <c r="B248" s="1" t="s">
        <v>468</v>
      </c>
      <c r="C248" s="2" t="s">
        <v>10</v>
      </c>
      <c r="D248" s="2" t="s">
        <v>10</v>
      </c>
      <c r="E248" s="2">
        <v>2.532470977E+17</v>
      </c>
      <c r="F248" s="2">
        <v>2.532470977E+17</v>
      </c>
      <c r="G248" s="2" t="s">
        <v>10</v>
      </c>
      <c r="H248" s="2" t="s">
        <v>10</v>
      </c>
    </row>
    <row r="249" spans="1:8" ht="11.25">
      <c r="A249" s="1" t="s">
        <v>469</v>
      </c>
      <c r="B249" s="1" t="s">
        <v>470</v>
      </c>
      <c r="C249" s="2" t="s">
        <v>10</v>
      </c>
      <c r="D249" s="2">
        <v>1.36014959903E+17</v>
      </c>
      <c r="E249" s="2">
        <v>2.539830481412E+18</v>
      </c>
      <c r="F249" s="2">
        <v>2.403815521509E+18</v>
      </c>
      <c r="G249" s="2" t="s">
        <v>10</v>
      </c>
      <c r="H249" s="2" t="s">
        <v>10</v>
      </c>
    </row>
    <row r="250" spans="1:8" ht="11.25">
      <c r="A250" s="1" t="s">
        <v>471</v>
      </c>
      <c r="B250" s="1" t="s">
        <v>472</v>
      </c>
      <c r="C250" s="2" t="s">
        <v>10</v>
      </c>
      <c r="D250" s="2">
        <v>45565673103000000</v>
      </c>
      <c r="E250" s="2">
        <v>1.334861707347E+18</v>
      </c>
      <c r="F250" s="2">
        <v>1.289296034244E+18</v>
      </c>
      <c r="G250" s="2" t="s">
        <v>10</v>
      </c>
      <c r="H250" s="2" t="s">
        <v>10</v>
      </c>
    </row>
    <row r="251" spans="1:8" ht="11.25">
      <c r="A251" s="1" t="s">
        <v>473</v>
      </c>
      <c r="B251" s="1" t="s">
        <v>474</v>
      </c>
      <c r="C251" s="2" t="s">
        <v>10</v>
      </c>
      <c r="D251" s="2">
        <v>2904200000000</v>
      </c>
      <c r="E251" s="2">
        <v>10823040300000000</v>
      </c>
      <c r="F251" s="2">
        <v>10820136100000000</v>
      </c>
      <c r="G251" s="2" t="s">
        <v>10</v>
      </c>
      <c r="H251" s="2" t="s">
        <v>10</v>
      </c>
    </row>
    <row r="252" spans="1:8" ht="11.25">
      <c r="A252" s="1" t="s">
        <v>475</v>
      </c>
      <c r="B252" s="1" t="s">
        <v>476</v>
      </c>
      <c r="C252" s="2" t="s">
        <v>10</v>
      </c>
      <c r="D252" s="2">
        <v>287831203000000</v>
      </c>
      <c r="E252" s="2">
        <v>2.89023588792E+17</v>
      </c>
      <c r="F252" s="2">
        <v>2.88735757589E+17</v>
      </c>
      <c r="G252" s="2" t="s">
        <v>10</v>
      </c>
      <c r="H252" s="2" t="s">
        <v>10</v>
      </c>
    </row>
    <row r="253" spans="1:8" ht="11.25">
      <c r="A253" s="1" t="s">
        <v>477</v>
      </c>
      <c r="B253" s="1" t="s">
        <v>478</v>
      </c>
      <c r="C253" s="2" t="s">
        <v>10</v>
      </c>
      <c r="D253" s="2" t="s">
        <v>10</v>
      </c>
      <c r="E253" s="2">
        <v>67036004991000000</v>
      </c>
      <c r="F253" s="2">
        <v>67036004991000000</v>
      </c>
      <c r="G253" s="2" t="s">
        <v>10</v>
      </c>
      <c r="H253" s="2" t="s">
        <v>10</v>
      </c>
    </row>
    <row r="254" spans="1:8" ht="11.25">
      <c r="A254" s="1" t="s">
        <v>479</v>
      </c>
      <c r="B254" s="1" t="s">
        <v>480</v>
      </c>
      <c r="C254" s="2" t="s">
        <v>10</v>
      </c>
      <c r="D254" s="2">
        <v>45274937700000000</v>
      </c>
      <c r="E254" s="2">
        <v>9.10289200464E+17</v>
      </c>
      <c r="F254" s="2">
        <v>8.65014262764E+17</v>
      </c>
      <c r="G254" s="2" t="s">
        <v>10</v>
      </c>
      <c r="H254" s="2" t="s">
        <v>10</v>
      </c>
    </row>
    <row r="255" spans="1:8" ht="11.25">
      <c r="A255" s="1" t="s">
        <v>481</v>
      </c>
      <c r="B255" s="1" t="s">
        <v>482</v>
      </c>
      <c r="C255" s="2" t="s">
        <v>10</v>
      </c>
      <c r="D255" s="2" t="s">
        <v>10</v>
      </c>
      <c r="E255" s="2">
        <v>57689872800000000</v>
      </c>
      <c r="F255" s="2">
        <v>57689872800000000</v>
      </c>
      <c r="G255" s="2" t="s">
        <v>10</v>
      </c>
      <c r="H255" s="2" t="s">
        <v>10</v>
      </c>
    </row>
    <row r="256" spans="1:8" ht="11.25">
      <c r="A256" s="1" t="s">
        <v>483</v>
      </c>
      <c r="B256" s="1" t="s">
        <v>484</v>
      </c>
      <c r="C256" s="2" t="s">
        <v>10</v>
      </c>
      <c r="D256" s="2" t="s">
        <v>10</v>
      </c>
      <c r="E256" s="2">
        <v>28139026000000</v>
      </c>
      <c r="F256" s="2">
        <v>28139026000000</v>
      </c>
      <c r="G256" s="2" t="s">
        <v>10</v>
      </c>
      <c r="H256" s="2" t="s">
        <v>10</v>
      </c>
    </row>
    <row r="257" spans="1:8" ht="11.25">
      <c r="A257" s="1" t="s">
        <v>485</v>
      </c>
      <c r="B257" s="1" t="s">
        <v>486</v>
      </c>
      <c r="C257" s="2" t="s">
        <v>10</v>
      </c>
      <c r="D257" s="2" t="s">
        <v>10</v>
      </c>
      <c r="E257" s="2">
        <v>584026000000</v>
      </c>
      <c r="F257" s="2">
        <v>584026000000</v>
      </c>
      <c r="G257" s="2" t="s">
        <v>10</v>
      </c>
      <c r="H257" s="2" t="s">
        <v>10</v>
      </c>
    </row>
    <row r="258" spans="1:8" ht="11.25">
      <c r="A258" s="1" t="s">
        <v>487</v>
      </c>
      <c r="B258" s="1" t="s">
        <v>488</v>
      </c>
      <c r="C258" s="2" t="s">
        <v>10</v>
      </c>
      <c r="D258" s="2" t="s">
        <v>10</v>
      </c>
      <c r="E258" s="2">
        <v>27555000000000</v>
      </c>
      <c r="F258" s="2">
        <v>27555000000000</v>
      </c>
      <c r="G258" s="2" t="s">
        <v>10</v>
      </c>
      <c r="H258" s="2" t="s">
        <v>10</v>
      </c>
    </row>
    <row r="259" spans="1:8" ht="11.25">
      <c r="A259" s="1" t="s">
        <v>489</v>
      </c>
      <c r="B259" s="1" t="s">
        <v>490</v>
      </c>
      <c r="C259" s="2" t="s">
        <v>10</v>
      </c>
      <c r="D259" s="2" t="s">
        <v>10</v>
      </c>
      <c r="E259" s="2">
        <v>14371531045000000</v>
      </c>
      <c r="F259" s="2">
        <v>14371531045000000</v>
      </c>
      <c r="G259" s="2" t="s">
        <v>10</v>
      </c>
      <c r="H259" s="2" t="s">
        <v>10</v>
      </c>
    </row>
    <row r="260" spans="1:8" ht="11.25">
      <c r="A260" s="1" t="s">
        <v>491</v>
      </c>
      <c r="B260" s="1" t="s">
        <v>492</v>
      </c>
      <c r="C260" s="2" t="s">
        <v>10</v>
      </c>
      <c r="D260" s="2" t="s">
        <v>10</v>
      </c>
      <c r="E260" s="2">
        <v>2094800000000</v>
      </c>
      <c r="F260" s="2">
        <v>2094800000000</v>
      </c>
      <c r="G260" s="2" t="s">
        <v>10</v>
      </c>
      <c r="H260" s="2" t="s">
        <v>10</v>
      </c>
    </row>
    <row r="261" spans="1:8" ht="11.25">
      <c r="A261" s="1" t="s">
        <v>493</v>
      </c>
      <c r="B261" s="1" t="s">
        <v>494</v>
      </c>
      <c r="C261" s="2" t="s">
        <v>10</v>
      </c>
      <c r="D261" s="2" t="s">
        <v>10</v>
      </c>
      <c r="E261" s="2">
        <v>14369436245000000</v>
      </c>
      <c r="F261" s="2">
        <v>14369436245000000</v>
      </c>
      <c r="G261" s="2" t="s">
        <v>10</v>
      </c>
      <c r="H261" s="2" t="s">
        <v>10</v>
      </c>
    </row>
    <row r="262" spans="1:8" ht="11.25">
      <c r="A262" s="1" t="s">
        <v>495</v>
      </c>
      <c r="B262" s="1" t="s">
        <v>496</v>
      </c>
      <c r="C262" s="2" t="s">
        <v>10</v>
      </c>
      <c r="D262" s="2" t="s">
        <v>10</v>
      </c>
      <c r="E262" s="2">
        <v>1000000000000</v>
      </c>
      <c r="F262" s="2">
        <v>1000000000000</v>
      </c>
      <c r="G262" s="2" t="s">
        <v>10</v>
      </c>
      <c r="H262" s="2" t="s">
        <v>10</v>
      </c>
    </row>
    <row r="263" spans="1:8" ht="11.25">
      <c r="A263" s="1" t="s">
        <v>497</v>
      </c>
      <c r="B263" s="1" t="s">
        <v>498</v>
      </c>
      <c r="C263" s="2" t="s">
        <v>10</v>
      </c>
      <c r="D263" s="2" t="s">
        <v>10</v>
      </c>
      <c r="E263" s="2">
        <v>1000000000000</v>
      </c>
      <c r="F263" s="2">
        <v>1000000000000</v>
      </c>
      <c r="G263" s="2" t="s">
        <v>10</v>
      </c>
      <c r="H263" s="2" t="s">
        <v>10</v>
      </c>
    </row>
    <row r="264" spans="1:8" ht="11.25">
      <c r="A264" s="1" t="s">
        <v>499</v>
      </c>
      <c r="B264" s="1" t="s">
        <v>500</v>
      </c>
      <c r="C264" s="2" t="s">
        <v>10</v>
      </c>
      <c r="D264" s="2">
        <v>90449286800000000</v>
      </c>
      <c r="E264" s="2">
        <v>1.190568103994E+18</v>
      </c>
      <c r="F264" s="2">
        <v>1.100118817194E+18</v>
      </c>
      <c r="G264" s="2" t="s">
        <v>10</v>
      </c>
      <c r="H264" s="2" t="s">
        <v>10</v>
      </c>
    </row>
    <row r="265" spans="1:8" ht="11.25">
      <c r="A265" s="1" t="s">
        <v>501</v>
      </c>
      <c r="B265" s="1" t="s">
        <v>502</v>
      </c>
      <c r="C265" s="2" t="s">
        <v>10</v>
      </c>
      <c r="D265" s="2">
        <v>15375123700000000</v>
      </c>
      <c r="E265" s="2">
        <v>1.190568103994E+18</v>
      </c>
      <c r="F265" s="2">
        <v>1.175192980294E+18</v>
      </c>
      <c r="G265" s="2" t="s">
        <v>10</v>
      </c>
      <c r="H265" s="2" t="s">
        <v>10</v>
      </c>
    </row>
    <row r="266" spans="1:8" ht="11.25">
      <c r="A266" s="1" t="s">
        <v>503</v>
      </c>
      <c r="B266" s="1" t="s">
        <v>504</v>
      </c>
      <c r="C266" s="2" t="s">
        <v>10</v>
      </c>
      <c r="D266" s="2">
        <v>2193199600000000</v>
      </c>
      <c r="E266" s="2" t="s">
        <v>10</v>
      </c>
      <c r="F266" s="2">
        <v>-2193199600000000</v>
      </c>
      <c r="G266" s="2" t="s">
        <v>10</v>
      </c>
      <c r="H266" s="2" t="s">
        <v>10</v>
      </c>
    </row>
    <row r="267" spans="1:8" ht="11.25">
      <c r="A267" s="1" t="s">
        <v>505</v>
      </c>
      <c r="B267" s="1" t="s">
        <v>506</v>
      </c>
      <c r="C267" s="2" t="s">
        <v>10</v>
      </c>
      <c r="D267" s="2">
        <v>72880963500000000</v>
      </c>
      <c r="E267" s="2" t="s">
        <v>10</v>
      </c>
      <c r="F267" s="2">
        <v>-72880963500000000</v>
      </c>
      <c r="G267" s="2" t="s">
        <v>10</v>
      </c>
      <c r="H267" s="2" t="s">
        <v>10</v>
      </c>
    </row>
    <row r="268" spans="1:8" ht="11.25">
      <c r="A268" s="1" t="s">
        <v>507</v>
      </c>
      <c r="B268" s="1" t="s">
        <v>508</v>
      </c>
      <c r="C268" s="2" t="s">
        <v>10</v>
      </c>
      <c r="D268" s="2">
        <v>6.08000708476974E+20</v>
      </c>
      <c r="E268" s="2">
        <v>1.18301481639343E+20</v>
      </c>
      <c r="F268" s="2">
        <v>4.89699226837631E+20</v>
      </c>
      <c r="G268" s="2" t="s">
        <v>10</v>
      </c>
      <c r="H268" s="2" t="s">
        <v>10</v>
      </c>
    </row>
    <row r="269" spans="1:8" ht="11.25">
      <c r="A269" s="1" t="s">
        <v>509</v>
      </c>
      <c r="B269" s="1" t="s">
        <v>510</v>
      </c>
      <c r="C269" s="2" t="s">
        <v>10</v>
      </c>
      <c r="D269" s="2">
        <v>1.294368245985E+18</v>
      </c>
      <c r="E269" s="2">
        <v>1.54161596458E+17</v>
      </c>
      <c r="F269" s="2">
        <v>1.140206649527E+18</v>
      </c>
      <c r="G269" s="2" t="s">
        <v>10</v>
      </c>
      <c r="H269" s="2" t="s">
        <v>10</v>
      </c>
    </row>
    <row r="270" spans="1:8" ht="11.25">
      <c r="A270" s="1" t="s">
        <v>511</v>
      </c>
      <c r="B270" s="1" t="s">
        <v>512</v>
      </c>
      <c r="C270" s="2" t="s">
        <v>10</v>
      </c>
      <c r="D270" s="2">
        <v>1.0185686E+18</v>
      </c>
      <c r="E270" s="2">
        <v>1.256405882E+17</v>
      </c>
      <c r="F270" s="2">
        <v>8.929280118E+17</v>
      </c>
      <c r="G270" s="2" t="s">
        <v>10</v>
      </c>
      <c r="H270" s="2" t="s">
        <v>10</v>
      </c>
    </row>
    <row r="271" spans="1:8" ht="11.25">
      <c r="A271" s="1" t="s">
        <v>513</v>
      </c>
      <c r="B271" s="1" t="s">
        <v>514</v>
      </c>
      <c r="C271" s="2" t="s">
        <v>10</v>
      </c>
      <c r="D271" s="2">
        <v>4.14755216E+17</v>
      </c>
      <c r="E271" s="2">
        <v>10032495000000000</v>
      </c>
      <c r="F271" s="2">
        <v>4.04722721E+17</v>
      </c>
      <c r="G271" s="2" t="s">
        <v>10</v>
      </c>
      <c r="H271" s="2" t="s">
        <v>10</v>
      </c>
    </row>
    <row r="272" spans="1:8" ht="11.25">
      <c r="A272" s="1" t="s">
        <v>515</v>
      </c>
      <c r="B272" s="1" t="s">
        <v>516</v>
      </c>
      <c r="C272" s="2" t="s">
        <v>10</v>
      </c>
      <c r="D272" s="2">
        <v>2820659100000000</v>
      </c>
      <c r="E272" s="2" t="s">
        <v>10</v>
      </c>
      <c r="F272" s="2">
        <v>2820659100000000</v>
      </c>
      <c r="G272" s="2" t="s">
        <v>10</v>
      </c>
      <c r="H272" s="2" t="s">
        <v>10</v>
      </c>
    </row>
    <row r="273" spans="1:8" ht="11.25">
      <c r="A273" s="1" t="s">
        <v>517</v>
      </c>
      <c r="B273" s="1" t="s">
        <v>518</v>
      </c>
      <c r="C273" s="2" t="s">
        <v>10</v>
      </c>
      <c r="D273" s="2">
        <v>4321475500000000</v>
      </c>
      <c r="E273" s="2" t="s">
        <v>10</v>
      </c>
      <c r="F273" s="2">
        <v>4321475500000000</v>
      </c>
      <c r="G273" s="2" t="s">
        <v>10</v>
      </c>
      <c r="H273" s="2" t="s">
        <v>10</v>
      </c>
    </row>
    <row r="274" spans="1:8" ht="11.25">
      <c r="A274" s="1" t="s">
        <v>519</v>
      </c>
      <c r="B274" s="1" t="s">
        <v>520</v>
      </c>
      <c r="C274" s="2" t="s">
        <v>10</v>
      </c>
      <c r="D274" s="2">
        <v>99421303700000000</v>
      </c>
      <c r="E274" s="2">
        <v>46565315500000000</v>
      </c>
      <c r="F274" s="2">
        <v>52855988200000000</v>
      </c>
      <c r="G274" s="2" t="s">
        <v>10</v>
      </c>
      <c r="H274" s="2" t="s">
        <v>10</v>
      </c>
    </row>
    <row r="275" spans="1:8" ht="11.25">
      <c r="A275" s="1" t="s">
        <v>521</v>
      </c>
      <c r="B275" s="1" t="s">
        <v>522</v>
      </c>
      <c r="C275" s="2" t="s">
        <v>10</v>
      </c>
      <c r="D275" s="2">
        <v>9796718400000000</v>
      </c>
      <c r="E275" s="2" t="s">
        <v>10</v>
      </c>
      <c r="F275" s="2">
        <v>9796718400000000</v>
      </c>
      <c r="G275" s="2" t="s">
        <v>10</v>
      </c>
      <c r="H275" s="2" t="s">
        <v>10</v>
      </c>
    </row>
    <row r="276" spans="1:8" ht="11.25">
      <c r="A276" s="1" t="s">
        <v>523</v>
      </c>
      <c r="B276" s="1" t="s">
        <v>289</v>
      </c>
      <c r="C276" s="2" t="s">
        <v>10</v>
      </c>
      <c r="D276" s="2">
        <v>2.021548612E+17</v>
      </c>
      <c r="E276" s="2">
        <v>51684320000000000</v>
      </c>
      <c r="F276" s="2">
        <v>1.504705412E+17</v>
      </c>
      <c r="G276" s="2" t="s">
        <v>10</v>
      </c>
      <c r="H276" s="2" t="s">
        <v>10</v>
      </c>
    </row>
    <row r="277" spans="1:8" ht="11.25">
      <c r="A277" s="1" t="s">
        <v>524</v>
      </c>
      <c r="B277" s="1" t="s">
        <v>356</v>
      </c>
      <c r="C277" s="2" t="s">
        <v>10</v>
      </c>
      <c r="D277" s="2">
        <v>22499899700000000</v>
      </c>
      <c r="E277" s="2" t="s">
        <v>10</v>
      </c>
      <c r="F277" s="2">
        <v>22499899700000000</v>
      </c>
      <c r="G277" s="2" t="s">
        <v>10</v>
      </c>
      <c r="H277" s="2" t="s">
        <v>10</v>
      </c>
    </row>
    <row r="278" spans="1:8" ht="11.25">
      <c r="A278" s="1" t="s">
        <v>525</v>
      </c>
      <c r="B278" s="1" t="s">
        <v>380</v>
      </c>
      <c r="C278" s="2" t="s">
        <v>10</v>
      </c>
      <c r="D278" s="2">
        <v>45934494100000000</v>
      </c>
      <c r="E278" s="2">
        <v>778743900000000</v>
      </c>
      <c r="F278" s="2">
        <v>45155750200000000</v>
      </c>
      <c r="G278" s="2" t="s">
        <v>10</v>
      </c>
      <c r="H278" s="2" t="s">
        <v>10</v>
      </c>
    </row>
    <row r="279" spans="1:8" ht="11.25">
      <c r="A279" s="1" t="s">
        <v>526</v>
      </c>
      <c r="B279" s="1" t="s">
        <v>354</v>
      </c>
      <c r="C279" s="2" t="s">
        <v>10</v>
      </c>
      <c r="D279" s="2">
        <v>33527494300000000</v>
      </c>
      <c r="E279" s="2" t="s">
        <v>10</v>
      </c>
      <c r="F279" s="2">
        <v>33527494300000000</v>
      </c>
      <c r="G279" s="2" t="s">
        <v>10</v>
      </c>
      <c r="H279" s="2" t="s">
        <v>10</v>
      </c>
    </row>
    <row r="280" spans="1:8" ht="11.25">
      <c r="A280" s="1" t="s">
        <v>527</v>
      </c>
      <c r="B280" s="1" t="s">
        <v>528</v>
      </c>
      <c r="C280" s="2" t="s">
        <v>10</v>
      </c>
      <c r="D280" s="2">
        <v>4007898600000000</v>
      </c>
      <c r="E280" s="2">
        <v>1240565400000000</v>
      </c>
      <c r="F280" s="2">
        <v>2767333200000000</v>
      </c>
      <c r="G280" s="2" t="s">
        <v>10</v>
      </c>
      <c r="H280" s="2" t="s">
        <v>10</v>
      </c>
    </row>
    <row r="281" spans="1:8" ht="11.25">
      <c r="A281" s="1" t="s">
        <v>529</v>
      </c>
      <c r="B281" s="1" t="s">
        <v>360</v>
      </c>
      <c r="C281" s="2" t="s">
        <v>10</v>
      </c>
      <c r="D281" s="2">
        <v>13390654000000000</v>
      </c>
      <c r="E281" s="2">
        <v>6695327000000000</v>
      </c>
      <c r="F281" s="2">
        <v>6695327000000000</v>
      </c>
      <c r="G281" s="2" t="s">
        <v>10</v>
      </c>
      <c r="H281" s="2" t="s">
        <v>10</v>
      </c>
    </row>
    <row r="282" spans="1:8" ht="11.25">
      <c r="A282" s="1" t="s">
        <v>530</v>
      </c>
      <c r="B282" s="1" t="s">
        <v>531</v>
      </c>
      <c r="C282" s="2" t="s">
        <v>10</v>
      </c>
      <c r="D282" s="2">
        <v>564470000000000</v>
      </c>
      <c r="E282" s="2" t="s">
        <v>10</v>
      </c>
      <c r="F282" s="2">
        <v>564470000000000</v>
      </c>
      <c r="G282" s="2" t="s">
        <v>10</v>
      </c>
      <c r="H282" s="2" t="s">
        <v>10</v>
      </c>
    </row>
    <row r="283" spans="1:8" ht="11.25">
      <c r="A283" s="1" t="s">
        <v>532</v>
      </c>
      <c r="B283" s="1" t="s">
        <v>352</v>
      </c>
      <c r="C283" s="2" t="s">
        <v>10</v>
      </c>
      <c r="D283" s="2">
        <v>44806330200000000</v>
      </c>
      <c r="E283" s="2" t="s">
        <v>10</v>
      </c>
      <c r="F283" s="2">
        <v>44806330200000000</v>
      </c>
      <c r="G283" s="2" t="s">
        <v>10</v>
      </c>
      <c r="H283" s="2" t="s">
        <v>10</v>
      </c>
    </row>
    <row r="284" spans="1:8" ht="11.25">
      <c r="A284" s="1" t="s">
        <v>533</v>
      </c>
      <c r="B284" s="1" t="s">
        <v>534</v>
      </c>
      <c r="C284" s="2" t="s">
        <v>10</v>
      </c>
      <c r="D284" s="2">
        <v>3353910800000000</v>
      </c>
      <c r="E284" s="2">
        <v>1112730400000000</v>
      </c>
      <c r="F284" s="2">
        <v>2241180400000000</v>
      </c>
      <c r="G284" s="2" t="s">
        <v>10</v>
      </c>
      <c r="H284" s="2" t="s">
        <v>10</v>
      </c>
    </row>
    <row r="285" spans="1:8" ht="11.25">
      <c r="A285" s="1" t="s">
        <v>535</v>
      </c>
      <c r="B285" s="1" t="s">
        <v>536</v>
      </c>
      <c r="C285" s="2" t="s">
        <v>10</v>
      </c>
      <c r="D285" s="2">
        <v>13397831700000000</v>
      </c>
      <c r="E285" s="2" t="s">
        <v>10</v>
      </c>
      <c r="F285" s="2">
        <v>13397831700000000</v>
      </c>
      <c r="G285" s="2" t="s">
        <v>10</v>
      </c>
      <c r="H285" s="2" t="s">
        <v>10</v>
      </c>
    </row>
    <row r="286" spans="1:8" ht="11.25">
      <c r="A286" s="1" t="s">
        <v>537</v>
      </c>
      <c r="B286" s="1" t="s">
        <v>358</v>
      </c>
      <c r="C286" s="2" t="s">
        <v>10</v>
      </c>
      <c r="D286" s="2">
        <v>29414204000000000</v>
      </c>
      <c r="E286" s="2">
        <v>7531091000000000</v>
      </c>
      <c r="F286" s="2">
        <v>21883113000000000</v>
      </c>
      <c r="G286" s="2" t="s">
        <v>10</v>
      </c>
      <c r="H286" s="2" t="s">
        <v>10</v>
      </c>
    </row>
    <row r="287" spans="1:8" ht="11.25">
      <c r="A287" s="1" t="s">
        <v>538</v>
      </c>
      <c r="B287" s="1" t="s">
        <v>539</v>
      </c>
      <c r="C287" s="2" t="s">
        <v>10</v>
      </c>
      <c r="D287" s="2">
        <v>466347700000000</v>
      </c>
      <c r="E287" s="2" t="s">
        <v>10</v>
      </c>
      <c r="F287" s="2">
        <v>466347700000000</v>
      </c>
      <c r="G287" s="2" t="s">
        <v>10</v>
      </c>
      <c r="H287" s="2" t="s">
        <v>10</v>
      </c>
    </row>
    <row r="288" spans="1:8" ht="11.25">
      <c r="A288" s="1" t="s">
        <v>540</v>
      </c>
      <c r="B288" s="1" t="s">
        <v>541</v>
      </c>
      <c r="C288" s="2" t="s">
        <v>10</v>
      </c>
      <c r="D288" s="2">
        <v>73934831000000000</v>
      </c>
      <c r="E288" s="2" t="s">
        <v>10</v>
      </c>
      <c r="F288" s="2">
        <v>73934831000000000</v>
      </c>
      <c r="G288" s="2" t="s">
        <v>10</v>
      </c>
      <c r="H288" s="2" t="s">
        <v>10</v>
      </c>
    </row>
    <row r="289" spans="1:8" ht="11.25">
      <c r="A289" s="1" t="s">
        <v>542</v>
      </c>
      <c r="B289" s="1" t="s">
        <v>543</v>
      </c>
      <c r="C289" s="2" t="s">
        <v>10</v>
      </c>
      <c r="D289" s="2">
        <v>9203248200000000</v>
      </c>
      <c r="E289" s="2">
        <v>7494913400000000</v>
      </c>
      <c r="F289" s="2">
        <v>1708334800000000</v>
      </c>
      <c r="G289" s="2" t="s">
        <v>10</v>
      </c>
      <c r="H289" s="2" t="s">
        <v>10</v>
      </c>
    </row>
    <row r="290" spans="1:8" ht="11.25">
      <c r="A290" s="1" t="s">
        <v>544</v>
      </c>
      <c r="B290" s="1" t="s">
        <v>545</v>
      </c>
      <c r="C290" s="2" t="s">
        <v>10</v>
      </c>
      <c r="D290" s="2">
        <v>946764700000000</v>
      </c>
      <c r="E290" s="2" t="s">
        <v>10</v>
      </c>
      <c r="F290" s="2">
        <v>946764700000000</v>
      </c>
      <c r="G290" s="2" t="s">
        <v>10</v>
      </c>
      <c r="H290" s="2" t="s">
        <v>10</v>
      </c>
    </row>
    <row r="291" spans="1:8" ht="11.25">
      <c r="A291" s="1" t="s">
        <v>546</v>
      </c>
      <c r="B291" s="1" t="s">
        <v>74</v>
      </c>
      <c r="C291" s="2" t="s">
        <v>10</v>
      </c>
      <c r="D291" s="2">
        <v>7494913400000000</v>
      </c>
      <c r="E291" s="2">
        <v>7494913400000000</v>
      </c>
      <c r="F291" s="2" t="s">
        <v>10</v>
      </c>
      <c r="G291" s="2" t="s">
        <v>10</v>
      </c>
      <c r="H291" s="2" t="s">
        <v>10</v>
      </c>
    </row>
    <row r="292" spans="1:8" ht="11.25">
      <c r="A292" s="1" t="s">
        <v>547</v>
      </c>
      <c r="B292" s="1" t="s">
        <v>548</v>
      </c>
      <c r="C292" s="2" t="s">
        <v>10</v>
      </c>
      <c r="D292" s="2">
        <v>761570100000000</v>
      </c>
      <c r="E292" s="2" t="s">
        <v>10</v>
      </c>
      <c r="F292" s="2">
        <v>761570100000000</v>
      </c>
      <c r="G292" s="2" t="s">
        <v>10</v>
      </c>
      <c r="H292" s="2" t="s">
        <v>10</v>
      </c>
    </row>
    <row r="293" spans="1:8" ht="11.25">
      <c r="A293" s="1" t="s">
        <v>549</v>
      </c>
      <c r="B293" s="1" t="s">
        <v>550</v>
      </c>
      <c r="C293" s="2" t="s">
        <v>10</v>
      </c>
      <c r="D293" s="2">
        <v>1.2824823E+17</v>
      </c>
      <c r="E293" s="2" t="s">
        <v>10</v>
      </c>
      <c r="F293" s="2">
        <v>1.2824823E+17</v>
      </c>
      <c r="G293" s="2" t="s">
        <v>10</v>
      </c>
      <c r="H293" s="2" t="s">
        <v>10</v>
      </c>
    </row>
    <row r="294" spans="1:8" ht="11.25">
      <c r="A294" s="1" t="s">
        <v>551</v>
      </c>
      <c r="B294" s="1" t="s">
        <v>552</v>
      </c>
      <c r="C294" s="2" t="s">
        <v>10</v>
      </c>
      <c r="D294" s="2">
        <v>20867260000000000</v>
      </c>
      <c r="E294" s="2" t="s">
        <v>10</v>
      </c>
      <c r="F294" s="2">
        <v>20867260000000000</v>
      </c>
      <c r="G294" s="2" t="s">
        <v>10</v>
      </c>
      <c r="H294" s="2" t="s">
        <v>10</v>
      </c>
    </row>
    <row r="295" spans="1:8" ht="11.25">
      <c r="A295" s="1" t="s">
        <v>553</v>
      </c>
      <c r="B295" s="1" t="s">
        <v>554</v>
      </c>
      <c r="C295" s="2" t="s">
        <v>10</v>
      </c>
      <c r="D295" s="2">
        <v>43746850000000000</v>
      </c>
      <c r="E295" s="2" t="s">
        <v>10</v>
      </c>
      <c r="F295" s="2">
        <v>43746850000000000</v>
      </c>
      <c r="G295" s="2" t="s">
        <v>10</v>
      </c>
      <c r="H295" s="2" t="s">
        <v>10</v>
      </c>
    </row>
    <row r="296" spans="1:8" ht="11.25">
      <c r="A296" s="1" t="s">
        <v>555</v>
      </c>
      <c r="B296" s="1" t="s">
        <v>556</v>
      </c>
      <c r="C296" s="2" t="s">
        <v>10</v>
      </c>
      <c r="D296" s="2">
        <v>2482730000000000</v>
      </c>
      <c r="E296" s="2" t="s">
        <v>10</v>
      </c>
      <c r="F296" s="2">
        <v>2482730000000000</v>
      </c>
      <c r="G296" s="2" t="s">
        <v>10</v>
      </c>
      <c r="H296" s="2" t="s">
        <v>10</v>
      </c>
    </row>
    <row r="297" spans="1:8" ht="11.25">
      <c r="A297" s="1" t="s">
        <v>557</v>
      </c>
      <c r="B297" s="1" t="s">
        <v>558</v>
      </c>
      <c r="C297" s="2" t="s">
        <v>10</v>
      </c>
      <c r="D297" s="2">
        <v>27153860000000000</v>
      </c>
      <c r="E297" s="2" t="s">
        <v>10</v>
      </c>
      <c r="F297" s="2">
        <v>27153860000000000</v>
      </c>
      <c r="G297" s="2" t="s">
        <v>10</v>
      </c>
      <c r="H297" s="2" t="s">
        <v>10</v>
      </c>
    </row>
    <row r="298" spans="1:8" ht="11.25">
      <c r="A298" s="1" t="s">
        <v>559</v>
      </c>
      <c r="B298" s="1" t="s">
        <v>560</v>
      </c>
      <c r="C298" s="2" t="s">
        <v>10</v>
      </c>
      <c r="D298" s="2">
        <v>33997530000000000</v>
      </c>
      <c r="E298" s="2" t="s">
        <v>10</v>
      </c>
      <c r="F298" s="2">
        <v>33997530000000000</v>
      </c>
      <c r="G298" s="2" t="s">
        <v>10</v>
      </c>
      <c r="H298" s="2" t="s">
        <v>10</v>
      </c>
    </row>
    <row r="299" spans="1:8" ht="11.25">
      <c r="A299" s="1" t="s">
        <v>561</v>
      </c>
      <c r="B299" s="1" t="s">
        <v>42</v>
      </c>
      <c r="C299" s="2" t="s">
        <v>10</v>
      </c>
      <c r="D299" s="2">
        <v>39215060000000000</v>
      </c>
      <c r="E299" s="2">
        <v>4925920000000000</v>
      </c>
      <c r="F299" s="2">
        <v>34289140000000000</v>
      </c>
      <c r="G299" s="2" t="s">
        <v>10</v>
      </c>
      <c r="H299" s="2" t="s">
        <v>10</v>
      </c>
    </row>
    <row r="300" spans="1:8" ht="11.25">
      <c r="A300" s="1" t="s">
        <v>562</v>
      </c>
      <c r="B300" s="1" t="s">
        <v>563</v>
      </c>
      <c r="C300" s="2" t="s">
        <v>10</v>
      </c>
      <c r="D300" s="2">
        <v>18943820000000000</v>
      </c>
      <c r="E300" s="2" t="s">
        <v>10</v>
      </c>
      <c r="F300" s="2">
        <v>18943820000000000</v>
      </c>
      <c r="G300" s="2" t="s">
        <v>10</v>
      </c>
      <c r="H300" s="2" t="s">
        <v>10</v>
      </c>
    </row>
    <row r="301" spans="1:8" ht="11.25">
      <c r="A301" s="1" t="s">
        <v>564</v>
      </c>
      <c r="B301" s="1" t="s">
        <v>565</v>
      </c>
      <c r="C301" s="2" t="s">
        <v>10</v>
      </c>
      <c r="D301" s="2">
        <v>9986290000000000</v>
      </c>
      <c r="E301" s="2">
        <v>4925920000000000</v>
      </c>
      <c r="F301" s="2">
        <v>5060370000000000</v>
      </c>
      <c r="G301" s="2" t="s">
        <v>10</v>
      </c>
      <c r="H301" s="2" t="s">
        <v>10</v>
      </c>
    </row>
    <row r="302" spans="1:8" ht="11.25">
      <c r="A302" s="1" t="s">
        <v>566</v>
      </c>
      <c r="B302" s="1" t="s">
        <v>567</v>
      </c>
      <c r="C302" s="2" t="s">
        <v>10</v>
      </c>
      <c r="D302" s="2">
        <v>3428130000000000</v>
      </c>
      <c r="E302" s="2" t="s">
        <v>10</v>
      </c>
      <c r="F302" s="2">
        <v>3428130000000000</v>
      </c>
      <c r="G302" s="2" t="s">
        <v>10</v>
      </c>
      <c r="H302" s="2" t="s">
        <v>10</v>
      </c>
    </row>
    <row r="303" spans="1:8" ht="11.25">
      <c r="A303" s="1" t="s">
        <v>568</v>
      </c>
      <c r="B303" s="1" t="s">
        <v>569</v>
      </c>
      <c r="C303" s="2" t="s">
        <v>10</v>
      </c>
      <c r="D303" s="2">
        <v>6856820000000000</v>
      </c>
      <c r="E303" s="2" t="s">
        <v>10</v>
      </c>
      <c r="F303" s="2">
        <v>6856820000000000</v>
      </c>
      <c r="G303" s="2" t="s">
        <v>10</v>
      </c>
      <c r="H303" s="2" t="s">
        <v>10</v>
      </c>
    </row>
    <row r="304" spans="1:8" ht="11.25">
      <c r="A304" s="1" t="s">
        <v>570</v>
      </c>
      <c r="B304" s="1" t="s">
        <v>571</v>
      </c>
      <c r="C304" s="2" t="s">
        <v>10</v>
      </c>
      <c r="D304" s="2">
        <v>86468197785000000</v>
      </c>
      <c r="E304" s="2">
        <v>16100174858000000</v>
      </c>
      <c r="F304" s="2">
        <v>70368022927000000</v>
      </c>
      <c r="G304" s="2" t="s">
        <v>10</v>
      </c>
      <c r="H304" s="2" t="s">
        <v>10</v>
      </c>
    </row>
    <row r="305" spans="1:8" ht="11.25">
      <c r="A305" s="1" t="s">
        <v>572</v>
      </c>
      <c r="B305" s="1" t="s">
        <v>573</v>
      </c>
      <c r="C305" s="2" t="s">
        <v>10</v>
      </c>
      <c r="D305" s="2">
        <v>325528600000000</v>
      </c>
      <c r="E305" s="2" t="s">
        <v>10</v>
      </c>
      <c r="F305" s="2">
        <v>325528600000000</v>
      </c>
      <c r="G305" s="2" t="s">
        <v>10</v>
      </c>
      <c r="H305" s="2" t="s">
        <v>10</v>
      </c>
    </row>
    <row r="306" spans="1:8" ht="11.25">
      <c r="A306" s="1" t="s">
        <v>574</v>
      </c>
      <c r="B306" s="1" t="s">
        <v>575</v>
      </c>
      <c r="C306" s="2" t="s">
        <v>10</v>
      </c>
      <c r="D306" s="2">
        <v>12655705800000000</v>
      </c>
      <c r="E306" s="2" t="s">
        <v>10</v>
      </c>
      <c r="F306" s="2">
        <v>12655705800000000</v>
      </c>
      <c r="G306" s="2" t="s">
        <v>10</v>
      </c>
      <c r="H306" s="2" t="s">
        <v>10</v>
      </c>
    </row>
    <row r="307" spans="1:8" ht="11.25">
      <c r="A307" s="1" t="s">
        <v>576</v>
      </c>
      <c r="B307" s="1" t="s">
        <v>197</v>
      </c>
      <c r="C307" s="2" t="s">
        <v>10</v>
      </c>
      <c r="D307" s="2">
        <v>5883644385000000</v>
      </c>
      <c r="E307" s="2" t="s">
        <v>10</v>
      </c>
      <c r="F307" s="2">
        <v>5883644385000000</v>
      </c>
      <c r="G307" s="2" t="s">
        <v>10</v>
      </c>
      <c r="H307" s="2" t="s">
        <v>10</v>
      </c>
    </row>
    <row r="308" spans="1:8" ht="11.25">
      <c r="A308" s="1" t="s">
        <v>577</v>
      </c>
      <c r="B308" s="1" t="s">
        <v>578</v>
      </c>
      <c r="C308" s="2" t="s">
        <v>10</v>
      </c>
      <c r="D308" s="2">
        <v>4523991700000000</v>
      </c>
      <c r="E308" s="2" t="s">
        <v>10</v>
      </c>
      <c r="F308" s="2">
        <v>4523991700000000</v>
      </c>
      <c r="G308" s="2" t="s">
        <v>10</v>
      </c>
      <c r="H308" s="2" t="s">
        <v>10</v>
      </c>
    </row>
    <row r="309" spans="1:8" ht="11.25">
      <c r="A309" s="1" t="s">
        <v>579</v>
      </c>
      <c r="B309" s="1" t="s">
        <v>262</v>
      </c>
      <c r="C309" s="2" t="s">
        <v>10</v>
      </c>
      <c r="D309" s="2">
        <v>18215438668000000</v>
      </c>
      <c r="E309" s="2">
        <v>5269906400000000</v>
      </c>
      <c r="F309" s="2">
        <v>12945532268000000</v>
      </c>
      <c r="G309" s="2" t="s">
        <v>10</v>
      </c>
      <c r="H309" s="2" t="s">
        <v>10</v>
      </c>
    </row>
    <row r="310" spans="1:8" ht="11.25">
      <c r="A310" s="1" t="s">
        <v>580</v>
      </c>
      <c r="B310" s="1" t="s">
        <v>264</v>
      </c>
      <c r="C310" s="2" t="s">
        <v>10</v>
      </c>
      <c r="D310" s="2">
        <v>7580888800000000</v>
      </c>
      <c r="E310" s="2" t="s">
        <v>10</v>
      </c>
      <c r="F310" s="2">
        <v>7580888800000000</v>
      </c>
      <c r="G310" s="2" t="s">
        <v>10</v>
      </c>
      <c r="H310" s="2" t="s">
        <v>10</v>
      </c>
    </row>
    <row r="311" spans="1:8" ht="11.25">
      <c r="A311" s="1" t="s">
        <v>581</v>
      </c>
      <c r="B311" s="1" t="s">
        <v>582</v>
      </c>
      <c r="C311" s="2" t="s">
        <v>10</v>
      </c>
      <c r="D311" s="2">
        <v>1557307400000000</v>
      </c>
      <c r="E311" s="2" t="s">
        <v>10</v>
      </c>
      <c r="F311" s="2">
        <v>1557307400000000</v>
      </c>
      <c r="G311" s="2" t="s">
        <v>10</v>
      </c>
      <c r="H311" s="2" t="s">
        <v>10</v>
      </c>
    </row>
    <row r="312" spans="1:8" ht="11.25">
      <c r="A312" s="1" t="s">
        <v>583</v>
      </c>
      <c r="B312" s="1" t="s">
        <v>584</v>
      </c>
      <c r="C312" s="2" t="s">
        <v>10</v>
      </c>
      <c r="D312" s="2">
        <v>17944484900000000</v>
      </c>
      <c r="E312" s="2">
        <v>6597376700000000</v>
      </c>
      <c r="F312" s="2">
        <v>11347108200000000</v>
      </c>
      <c r="G312" s="2" t="s">
        <v>10</v>
      </c>
      <c r="H312" s="2" t="s">
        <v>10</v>
      </c>
    </row>
    <row r="313" spans="1:8" ht="11.25">
      <c r="A313" s="1" t="s">
        <v>585</v>
      </c>
      <c r="B313" s="1" t="s">
        <v>586</v>
      </c>
      <c r="C313" s="2" t="s">
        <v>10</v>
      </c>
      <c r="D313" s="2">
        <v>9483244432000000</v>
      </c>
      <c r="E313" s="2">
        <v>2864685058000000</v>
      </c>
      <c r="F313" s="2">
        <v>6618559374000000</v>
      </c>
      <c r="G313" s="2" t="s">
        <v>10</v>
      </c>
      <c r="H313" s="2" t="s">
        <v>10</v>
      </c>
    </row>
    <row r="314" spans="1:8" ht="11.25">
      <c r="A314" s="1" t="s">
        <v>587</v>
      </c>
      <c r="B314" s="1" t="s">
        <v>588</v>
      </c>
      <c r="C314" s="2" t="s">
        <v>10</v>
      </c>
      <c r="D314" s="2">
        <v>3239573800000000</v>
      </c>
      <c r="E314" s="2">
        <v>1368206700000000</v>
      </c>
      <c r="F314" s="2">
        <v>1871367100000000</v>
      </c>
      <c r="G314" s="2" t="s">
        <v>10</v>
      </c>
      <c r="H314" s="2" t="s">
        <v>10</v>
      </c>
    </row>
    <row r="315" spans="1:8" ht="11.25">
      <c r="A315" s="1" t="s">
        <v>589</v>
      </c>
      <c r="B315" s="1" t="s">
        <v>590</v>
      </c>
      <c r="C315" s="2" t="s">
        <v>10</v>
      </c>
      <c r="D315" s="2">
        <v>2679281600000000</v>
      </c>
      <c r="E315" s="2" t="s">
        <v>10</v>
      </c>
      <c r="F315" s="2">
        <v>2679281600000000</v>
      </c>
      <c r="G315" s="2" t="s">
        <v>10</v>
      </c>
      <c r="H315" s="2" t="s">
        <v>10</v>
      </c>
    </row>
    <row r="316" spans="1:8" ht="11.25">
      <c r="A316" s="1" t="s">
        <v>591</v>
      </c>
      <c r="B316" s="1" t="s">
        <v>592</v>
      </c>
      <c r="C316" s="2" t="s">
        <v>10</v>
      </c>
      <c r="D316" s="2">
        <v>945800000000000</v>
      </c>
      <c r="E316" s="2" t="s">
        <v>10</v>
      </c>
      <c r="F316" s="2">
        <v>945800000000000</v>
      </c>
      <c r="G316" s="2" t="s">
        <v>10</v>
      </c>
      <c r="H316" s="2" t="s">
        <v>10</v>
      </c>
    </row>
    <row r="317" spans="1:8" ht="11.25">
      <c r="A317" s="1" t="s">
        <v>593</v>
      </c>
      <c r="B317" s="1" t="s">
        <v>594</v>
      </c>
      <c r="C317" s="2" t="s">
        <v>10</v>
      </c>
      <c r="D317" s="2">
        <v>1009861700000000</v>
      </c>
      <c r="E317" s="2" t="s">
        <v>10</v>
      </c>
      <c r="F317" s="2">
        <v>1009861700000000</v>
      </c>
      <c r="G317" s="2" t="s">
        <v>10</v>
      </c>
      <c r="H317" s="2" t="s">
        <v>10</v>
      </c>
    </row>
    <row r="318" spans="1:8" ht="11.25">
      <c r="A318" s="1" t="s">
        <v>595</v>
      </c>
      <c r="B318" s="1" t="s">
        <v>596</v>
      </c>
      <c r="C318" s="2" t="s">
        <v>10</v>
      </c>
      <c r="D318" s="2">
        <v>423446000000000</v>
      </c>
      <c r="E318" s="2" t="s">
        <v>10</v>
      </c>
      <c r="F318" s="2">
        <v>423446000000000</v>
      </c>
      <c r="G318" s="2" t="s">
        <v>10</v>
      </c>
      <c r="H318" s="2" t="s">
        <v>10</v>
      </c>
    </row>
    <row r="319" spans="1:8" ht="11.25">
      <c r="A319" s="1" t="s">
        <v>597</v>
      </c>
      <c r="B319" s="1" t="s">
        <v>598</v>
      </c>
      <c r="C319" s="2" t="s">
        <v>10</v>
      </c>
      <c r="D319" s="2">
        <v>12664910000000000</v>
      </c>
      <c r="E319" s="2" t="s">
        <v>10</v>
      </c>
      <c r="F319" s="2">
        <v>12664910000000000</v>
      </c>
      <c r="G319" s="2" t="s">
        <v>10</v>
      </c>
      <c r="H319" s="2" t="s">
        <v>10</v>
      </c>
    </row>
    <row r="320" spans="1:8" ht="11.25">
      <c r="A320" s="1" t="s">
        <v>599</v>
      </c>
      <c r="B320" s="1" t="s">
        <v>329</v>
      </c>
      <c r="C320" s="2" t="s">
        <v>10</v>
      </c>
      <c r="D320" s="2">
        <v>11253900000000000</v>
      </c>
      <c r="E320" s="2" t="s">
        <v>10</v>
      </c>
      <c r="F320" s="2">
        <v>11253900000000000</v>
      </c>
      <c r="G320" s="2" t="s">
        <v>10</v>
      </c>
      <c r="H320" s="2" t="s">
        <v>10</v>
      </c>
    </row>
    <row r="321" spans="1:8" ht="11.25">
      <c r="A321" s="1" t="s">
        <v>600</v>
      </c>
      <c r="B321" s="1" t="s">
        <v>331</v>
      </c>
      <c r="C321" s="2" t="s">
        <v>10</v>
      </c>
      <c r="D321" s="2">
        <v>1411010000000000</v>
      </c>
      <c r="E321" s="2" t="s">
        <v>10</v>
      </c>
      <c r="F321" s="2">
        <v>1411010000000000</v>
      </c>
      <c r="G321" s="2" t="s">
        <v>10</v>
      </c>
      <c r="H321" s="2" t="s">
        <v>10</v>
      </c>
    </row>
    <row r="322" spans="1:8" ht="11.25">
      <c r="A322" s="1" t="s">
        <v>601</v>
      </c>
      <c r="B322" s="1" t="s">
        <v>602</v>
      </c>
      <c r="C322" s="2" t="s">
        <v>10</v>
      </c>
      <c r="D322" s="2">
        <v>325528600000000</v>
      </c>
      <c r="E322" s="2">
        <v>325528600000000</v>
      </c>
      <c r="F322" s="2" t="s">
        <v>10</v>
      </c>
      <c r="G322" s="2" t="s">
        <v>10</v>
      </c>
      <c r="H322" s="2" t="s">
        <v>10</v>
      </c>
    </row>
    <row r="323" spans="1:8" ht="11.25">
      <c r="A323" s="1" t="s">
        <v>603</v>
      </c>
      <c r="B323" s="1" t="s">
        <v>512</v>
      </c>
      <c r="C323" s="2" t="s">
        <v>10</v>
      </c>
      <c r="D323" s="2">
        <v>325528600000000</v>
      </c>
      <c r="E323" s="2">
        <v>325528600000000</v>
      </c>
      <c r="F323" s="2" t="s">
        <v>10</v>
      </c>
      <c r="G323" s="2" t="s">
        <v>10</v>
      </c>
      <c r="H323" s="2" t="s">
        <v>10</v>
      </c>
    </row>
    <row r="324" spans="1:8" ht="11.25">
      <c r="A324" s="1" t="s">
        <v>604</v>
      </c>
      <c r="B324" s="1" t="s">
        <v>520</v>
      </c>
      <c r="C324" s="2" t="s">
        <v>10</v>
      </c>
      <c r="D324" s="2">
        <v>325528600000000</v>
      </c>
      <c r="E324" s="2">
        <v>325528600000000</v>
      </c>
      <c r="F324" s="2" t="s">
        <v>10</v>
      </c>
      <c r="G324" s="2" t="s">
        <v>10</v>
      </c>
      <c r="H324" s="2" t="s">
        <v>10</v>
      </c>
    </row>
    <row r="325" spans="1:8" ht="11.25">
      <c r="A325" s="1" t="s">
        <v>605</v>
      </c>
      <c r="B325" s="1" t="s">
        <v>606</v>
      </c>
      <c r="C325" s="2" t="s">
        <v>10</v>
      </c>
      <c r="D325" s="2">
        <v>5.9695406812326E+20</v>
      </c>
      <c r="E325" s="2">
        <v>1.153504599955E+20</v>
      </c>
      <c r="F325" s="2">
        <v>4.8160360812776E+20</v>
      </c>
      <c r="G325" s="2" t="s">
        <v>10</v>
      </c>
      <c r="H325" s="2" t="s">
        <v>10</v>
      </c>
    </row>
    <row r="326" spans="1:8" ht="11.25">
      <c r="A326" s="1" t="s">
        <v>607</v>
      </c>
      <c r="B326" s="1" t="s">
        <v>608</v>
      </c>
      <c r="C326" s="2" t="s">
        <v>10</v>
      </c>
      <c r="D326" s="2">
        <v>1.8226141608401E+19</v>
      </c>
      <c r="E326" s="2">
        <v>14844153100000000</v>
      </c>
      <c r="F326" s="2">
        <v>1.8211297455301E+19</v>
      </c>
      <c r="G326" s="2" t="s">
        <v>10</v>
      </c>
      <c r="H326" s="2" t="s">
        <v>10</v>
      </c>
    </row>
    <row r="327" spans="1:8" ht="11.25">
      <c r="A327" s="1" t="s">
        <v>609</v>
      </c>
      <c r="B327" s="1" t="s">
        <v>610</v>
      </c>
      <c r="C327" s="2" t="s">
        <v>10</v>
      </c>
      <c r="D327" s="2">
        <v>2.664251511E+17</v>
      </c>
      <c r="E327" s="2">
        <v>1063648400000000</v>
      </c>
      <c r="F327" s="2">
        <v>2.653615027E+17</v>
      </c>
      <c r="G327" s="2" t="s">
        <v>10</v>
      </c>
      <c r="H327" s="2" t="s">
        <v>10</v>
      </c>
    </row>
    <row r="328" spans="1:8" ht="11.25">
      <c r="A328" s="1" t="s">
        <v>611</v>
      </c>
      <c r="B328" s="1" t="s">
        <v>612</v>
      </c>
      <c r="C328" s="2" t="s">
        <v>10</v>
      </c>
      <c r="D328" s="2">
        <v>80151655601000000</v>
      </c>
      <c r="E328" s="2">
        <v>13780504700000000</v>
      </c>
      <c r="F328" s="2">
        <v>66371150901000000</v>
      </c>
      <c r="G328" s="2" t="s">
        <v>10</v>
      </c>
      <c r="H328" s="2" t="s">
        <v>10</v>
      </c>
    </row>
    <row r="329" spans="1:8" ht="11.25">
      <c r="A329" s="1" t="s">
        <v>613</v>
      </c>
      <c r="B329" s="1" t="s">
        <v>614</v>
      </c>
      <c r="C329" s="2" t="s">
        <v>10</v>
      </c>
      <c r="D329" s="2">
        <v>1.78795648017E+19</v>
      </c>
      <c r="E329" s="2" t="s">
        <v>10</v>
      </c>
      <c r="F329" s="2">
        <v>1.78795648017E+19</v>
      </c>
      <c r="G329" s="2" t="s">
        <v>10</v>
      </c>
      <c r="H329" s="2" t="s">
        <v>10</v>
      </c>
    </row>
    <row r="330" spans="1:8" ht="11.25">
      <c r="A330" s="1" t="s">
        <v>615</v>
      </c>
      <c r="B330" s="1" t="s">
        <v>616</v>
      </c>
      <c r="C330" s="2" t="s">
        <v>10</v>
      </c>
      <c r="D330" s="2">
        <v>3.961986571724E+20</v>
      </c>
      <c r="E330" s="2">
        <v>6.40089005017E+19</v>
      </c>
      <c r="F330" s="2">
        <v>3.321897566707E+20</v>
      </c>
      <c r="G330" s="2" t="s">
        <v>10</v>
      </c>
      <c r="H330" s="2" t="s">
        <v>10</v>
      </c>
    </row>
    <row r="331" spans="1:8" ht="11.25">
      <c r="A331" s="1" t="s">
        <v>617</v>
      </c>
      <c r="B331" s="1" t="s">
        <v>618</v>
      </c>
      <c r="C331" s="2" t="s">
        <v>10</v>
      </c>
      <c r="D331" s="2">
        <v>3.961986571724E+20</v>
      </c>
      <c r="E331" s="2">
        <v>6.40089005017E+19</v>
      </c>
      <c r="F331" s="2">
        <v>3.321897566707E+20</v>
      </c>
      <c r="G331" s="2" t="s">
        <v>10</v>
      </c>
      <c r="H331" s="2" t="s">
        <v>10</v>
      </c>
    </row>
    <row r="332" spans="1:8" ht="11.25">
      <c r="A332" s="1" t="s">
        <v>619</v>
      </c>
      <c r="B332" s="1" t="s">
        <v>620</v>
      </c>
      <c r="C332" s="2" t="s">
        <v>10</v>
      </c>
      <c r="D332" s="2">
        <v>1.82529269342459E+20</v>
      </c>
      <c r="E332" s="2">
        <v>5.13267153407E+19</v>
      </c>
      <c r="F332" s="2">
        <v>1.31202554001759E+20</v>
      </c>
      <c r="G332" s="2" t="s">
        <v>10</v>
      </c>
      <c r="H332" s="2" t="s">
        <v>10</v>
      </c>
    </row>
    <row r="333" spans="1:8" ht="11.25">
      <c r="A333" s="1" t="s">
        <v>621</v>
      </c>
      <c r="B333" s="1" t="s">
        <v>622</v>
      </c>
      <c r="C333" s="2" t="s">
        <v>10</v>
      </c>
      <c r="D333" s="2">
        <v>8.4978247525559E+19</v>
      </c>
      <c r="E333" s="2">
        <v>1.73217512591E+19</v>
      </c>
      <c r="F333" s="2">
        <v>6.7656496266459E+19</v>
      </c>
      <c r="G333" s="2" t="s">
        <v>10</v>
      </c>
      <c r="H333" s="2" t="s">
        <v>10</v>
      </c>
    </row>
    <row r="334" spans="1:8" ht="11.25">
      <c r="A334" s="1" t="s">
        <v>623</v>
      </c>
      <c r="B334" s="1" t="s">
        <v>624</v>
      </c>
      <c r="C334" s="2" t="s">
        <v>10</v>
      </c>
      <c r="D334" s="2">
        <v>6.4085834005E+18</v>
      </c>
      <c r="E334" s="2" t="s">
        <v>10</v>
      </c>
      <c r="F334" s="2">
        <v>6.4085834005E+18</v>
      </c>
      <c r="G334" s="2" t="s">
        <v>10</v>
      </c>
      <c r="H334" s="2" t="s">
        <v>10</v>
      </c>
    </row>
    <row r="335" spans="1:8" ht="11.25">
      <c r="A335" s="1" t="s">
        <v>625</v>
      </c>
      <c r="B335" s="1" t="s">
        <v>626</v>
      </c>
      <c r="C335" s="2" t="s">
        <v>10</v>
      </c>
      <c r="D335" s="2">
        <v>6.37798188698E+19</v>
      </c>
      <c r="E335" s="2">
        <v>6.872344535E+18</v>
      </c>
      <c r="F335" s="2">
        <v>5.69074743348E+19</v>
      </c>
      <c r="G335" s="2" t="s">
        <v>10</v>
      </c>
      <c r="H335" s="2" t="s">
        <v>10</v>
      </c>
    </row>
    <row r="336" spans="1:8" ht="11.25">
      <c r="A336" s="1" t="s">
        <v>627</v>
      </c>
      <c r="B336" s="1" t="s">
        <v>628</v>
      </c>
      <c r="C336" s="2" t="s">
        <v>10</v>
      </c>
      <c r="D336" s="2">
        <v>2.71326195466E+19</v>
      </c>
      <c r="E336" s="2">
        <v>2.71326195466E+19</v>
      </c>
      <c r="F336" s="2" t="s">
        <v>10</v>
      </c>
      <c r="G336" s="2" t="s">
        <v>10</v>
      </c>
      <c r="H336" s="2" t="s">
        <v>10</v>
      </c>
    </row>
    <row r="337" spans="1:8" ht="11.25">
      <c r="A337" s="1" t="s">
        <v>629</v>
      </c>
      <c r="B337" s="1" t="s">
        <v>256</v>
      </c>
      <c r="C337" s="2" t="s">
        <v>10</v>
      </c>
      <c r="D337" s="2">
        <v>2.3E+17</v>
      </c>
      <c r="E337" s="2" t="s">
        <v>10</v>
      </c>
      <c r="F337" s="2">
        <v>2.3E+17</v>
      </c>
      <c r="G337" s="2" t="s">
        <v>10</v>
      </c>
      <c r="H337" s="2" t="s">
        <v>10</v>
      </c>
    </row>
    <row r="338" spans="1:8" ht="11.25">
      <c r="A338" s="1" t="s">
        <v>630</v>
      </c>
      <c r="B338" s="1" t="s">
        <v>631</v>
      </c>
      <c r="C338" s="2" t="s">
        <v>10</v>
      </c>
      <c r="D338" s="2">
        <v>8.533580144868E+18</v>
      </c>
      <c r="E338" s="2">
        <v>1.183064216241E+18</v>
      </c>
      <c r="F338" s="2">
        <v>7.350515928627E+18</v>
      </c>
      <c r="G338" s="2" t="s">
        <v>10</v>
      </c>
      <c r="H338" s="2" t="s">
        <v>10</v>
      </c>
    </row>
    <row r="339" spans="1:8" ht="11.25">
      <c r="A339" s="1" t="s">
        <v>632</v>
      </c>
      <c r="B339" s="1" t="s">
        <v>633</v>
      </c>
      <c r="C339" s="2" t="s">
        <v>10</v>
      </c>
      <c r="D339" s="2">
        <v>6.119487873626E+18</v>
      </c>
      <c r="E339" s="2">
        <v>1.0787813105E+18</v>
      </c>
      <c r="F339" s="2">
        <v>5.040706563126E+18</v>
      </c>
      <c r="G339" s="2" t="s">
        <v>10</v>
      </c>
      <c r="H339" s="2" t="s">
        <v>10</v>
      </c>
    </row>
    <row r="340" spans="1:8" ht="11.25">
      <c r="A340" s="1" t="s">
        <v>634</v>
      </c>
      <c r="B340" s="1" t="s">
        <v>635</v>
      </c>
      <c r="C340" s="2" t="s">
        <v>10</v>
      </c>
      <c r="D340" s="2">
        <v>762988300000000</v>
      </c>
      <c r="E340" s="2" t="s">
        <v>10</v>
      </c>
      <c r="F340" s="2">
        <v>762988300000000</v>
      </c>
      <c r="G340" s="2" t="s">
        <v>10</v>
      </c>
      <c r="H340" s="2" t="s">
        <v>10</v>
      </c>
    </row>
    <row r="341" spans="1:8" ht="11.25">
      <c r="A341" s="1" t="s">
        <v>636</v>
      </c>
      <c r="B341" s="1" t="s">
        <v>637</v>
      </c>
      <c r="C341" s="2" t="s">
        <v>10</v>
      </c>
      <c r="D341" s="2">
        <v>6.108032021289E+18</v>
      </c>
      <c r="E341" s="2">
        <v>1.0787813105E+18</v>
      </c>
      <c r="F341" s="2">
        <v>5.029250710789E+18</v>
      </c>
      <c r="G341" s="2" t="s">
        <v>10</v>
      </c>
      <c r="H341" s="2" t="s">
        <v>10</v>
      </c>
    </row>
    <row r="342" spans="1:8" ht="11.25">
      <c r="A342" s="1" t="s">
        <v>638</v>
      </c>
      <c r="B342" s="1" t="s">
        <v>639</v>
      </c>
      <c r="C342" s="2" t="s">
        <v>10</v>
      </c>
      <c r="D342" s="2">
        <v>10692864037000000</v>
      </c>
      <c r="E342" s="2" t="s">
        <v>10</v>
      </c>
      <c r="F342" s="2">
        <v>10692864037000000</v>
      </c>
      <c r="G342" s="2" t="s">
        <v>10</v>
      </c>
      <c r="H342" s="2" t="s">
        <v>10</v>
      </c>
    </row>
    <row r="343" spans="1:8" ht="11.25">
      <c r="A343" s="1" t="s">
        <v>640</v>
      </c>
      <c r="B343" s="1" t="s">
        <v>641</v>
      </c>
      <c r="C343" s="2" t="s">
        <v>10</v>
      </c>
      <c r="D343" s="2">
        <v>17173300000000</v>
      </c>
      <c r="E343" s="2">
        <v>17173300000000</v>
      </c>
      <c r="F343" s="2" t="s">
        <v>10</v>
      </c>
      <c r="G343" s="2" t="s">
        <v>10</v>
      </c>
      <c r="H343" s="2" t="s">
        <v>10</v>
      </c>
    </row>
    <row r="344" spans="1:8" ht="11.25">
      <c r="A344" s="1" t="s">
        <v>642</v>
      </c>
      <c r="B344" s="1" t="s">
        <v>637</v>
      </c>
      <c r="C344" s="2" t="s">
        <v>10</v>
      </c>
      <c r="D344" s="2">
        <v>17173300000000</v>
      </c>
      <c r="E344" s="2">
        <v>17173300000000</v>
      </c>
      <c r="F344" s="2" t="s">
        <v>10</v>
      </c>
      <c r="G344" s="2" t="s">
        <v>10</v>
      </c>
      <c r="H344" s="2" t="s">
        <v>10</v>
      </c>
    </row>
    <row r="345" spans="1:8" ht="11.25">
      <c r="A345" s="1" t="s">
        <v>643</v>
      </c>
      <c r="B345" s="1" t="s">
        <v>644</v>
      </c>
      <c r="C345" s="2" t="s">
        <v>10</v>
      </c>
      <c r="D345" s="2">
        <v>2.414075097942E+18</v>
      </c>
      <c r="E345" s="2">
        <v>1.04265732441E+17</v>
      </c>
      <c r="F345" s="2">
        <v>2.309809365501E+18</v>
      </c>
      <c r="G345" s="2" t="s">
        <v>10</v>
      </c>
      <c r="H345" s="2" t="s">
        <v>10</v>
      </c>
    </row>
    <row r="346" spans="1:8" ht="11.25">
      <c r="A346" s="1" t="s">
        <v>645</v>
      </c>
      <c r="B346" s="1" t="s">
        <v>646</v>
      </c>
      <c r="C346" s="2" t="s">
        <v>10</v>
      </c>
      <c r="D346" s="2">
        <v>2.414075097942E+18</v>
      </c>
      <c r="E346" s="2">
        <v>1.04265732441E+17</v>
      </c>
      <c r="F346" s="2">
        <v>2.309809365501E+18</v>
      </c>
      <c r="G346" s="2" t="s">
        <v>10</v>
      </c>
      <c r="H346" s="2" t="s">
        <v>10</v>
      </c>
    </row>
    <row r="347" spans="1:8" ht="11.25">
      <c r="A347" s="1" t="s">
        <v>647</v>
      </c>
      <c r="B347" s="1" t="s">
        <v>454</v>
      </c>
      <c r="C347" s="2" t="s">
        <v>10</v>
      </c>
      <c r="D347" s="2">
        <v>1.17802100253021E+18</v>
      </c>
      <c r="E347" s="2">
        <v>7.30226824483E+17</v>
      </c>
      <c r="F347" s="2">
        <v>4.4779417804721E+17</v>
      </c>
      <c r="G347" s="2" t="s">
        <v>10</v>
      </c>
      <c r="H347" s="2" t="s">
        <v>10</v>
      </c>
    </row>
    <row r="348" spans="1:8" ht="11.25">
      <c r="A348" s="1" t="s">
        <v>648</v>
      </c>
      <c r="B348" s="1" t="s">
        <v>649</v>
      </c>
      <c r="C348" s="2" t="s">
        <v>10</v>
      </c>
      <c r="D348" s="2">
        <v>2.86324559273E+17</v>
      </c>
      <c r="E348" s="2">
        <v>75853299400000000</v>
      </c>
      <c r="F348" s="2">
        <v>2.10471259873E+17</v>
      </c>
      <c r="G348" s="2" t="s">
        <v>10</v>
      </c>
      <c r="H348" s="2" t="s">
        <v>10</v>
      </c>
    </row>
    <row r="349" spans="1:8" ht="11.25">
      <c r="A349" s="1" t="s">
        <v>650</v>
      </c>
      <c r="B349" s="1" t="s">
        <v>458</v>
      </c>
      <c r="C349" s="2" t="s">
        <v>10</v>
      </c>
      <c r="D349" s="2">
        <v>7400000000000</v>
      </c>
      <c r="E349" s="2" t="s">
        <v>10</v>
      </c>
      <c r="F349" s="2">
        <v>7400000000000</v>
      </c>
      <c r="G349" s="2" t="s">
        <v>10</v>
      </c>
      <c r="H349" s="2" t="s">
        <v>10</v>
      </c>
    </row>
    <row r="350" spans="1:8" ht="11.25">
      <c r="A350" s="1" t="s">
        <v>651</v>
      </c>
      <c r="B350" s="1" t="s">
        <v>652</v>
      </c>
      <c r="C350" s="2" t="s">
        <v>10</v>
      </c>
      <c r="D350" s="2">
        <v>2.86317159273E+17</v>
      </c>
      <c r="E350" s="2">
        <v>75853299400000000</v>
      </c>
      <c r="F350" s="2">
        <v>2.10463859873E+17</v>
      </c>
      <c r="G350" s="2" t="s">
        <v>10</v>
      </c>
      <c r="H350" s="2" t="s">
        <v>10</v>
      </c>
    </row>
    <row r="351" spans="1:8" ht="11.25">
      <c r="A351" s="1" t="s">
        <v>653</v>
      </c>
      <c r="B351" s="1" t="s">
        <v>462</v>
      </c>
      <c r="C351" s="2" t="s">
        <v>10</v>
      </c>
      <c r="D351" s="2">
        <v>8.9169644325721E+17</v>
      </c>
      <c r="E351" s="2">
        <v>6.54373525083E+17</v>
      </c>
      <c r="F351" s="2">
        <v>2.3732291817421E+17</v>
      </c>
      <c r="G351" s="2" t="s">
        <v>10</v>
      </c>
      <c r="H351" s="2" t="s">
        <v>10</v>
      </c>
    </row>
    <row r="352" spans="1:8" ht="11.25">
      <c r="A352" s="1" t="s">
        <v>654</v>
      </c>
      <c r="B352" s="1" t="s">
        <v>655</v>
      </c>
      <c r="C352" s="2" t="s">
        <v>10</v>
      </c>
      <c r="D352" s="2">
        <v>8.9169644325721E+17</v>
      </c>
      <c r="E352" s="2">
        <v>6.54373525083E+17</v>
      </c>
      <c r="F352" s="2">
        <v>2.3732291817421E+17</v>
      </c>
      <c r="G352" s="2" t="s">
        <v>10</v>
      </c>
      <c r="H352" s="2" t="s">
        <v>10</v>
      </c>
    </row>
    <row r="353" spans="1:8" ht="11.25">
      <c r="A353" s="1" t="s">
        <v>656</v>
      </c>
      <c r="B353" s="1" t="s">
        <v>657</v>
      </c>
      <c r="C353" s="2" t="s">
        <v>10</v>
      </c>
      <c r="D353" s="2">
        <v>40345431730790000</v>
      </c>
      <c r="E353" s="2">
        <v>8.83243478061E+17</v>
      </c>
      <c r="F353" s="2">
        <v>-8.4289804633021E+17</v>
      </c>
      <c r="G353" s="2" t="s">
        <v>10</v>
      </c>
      <c r="H353" s="2" t="s">
        <v>10</v>
      </c>
    </row>
    <row r="354" spans="1:8" ht="11.25">
      <c r="A354" s="1" t="s">
        <v>658</v>
      </c>
      <c r="B354" s="1" t="s">
        <v>484</v>
      </c>
      <c r="C354" s="2" t="s">
        <v>10</v>
      </c>
      <c r="D354" s="2">
        <v>47709007790000</v>
      </c>
      <c r="E354" s="2" t="s">
        <v>10</v>
      </c>
      <c r="F354" s="2">
        <v>47709007790000</v>
      </c>
      <c r="G354" s="2" t="s">
        <v>10</v>
      </c>
      <c r="H354" s="2" t="s">
        <v>10</v>
      </c>
    </row>
    <row r="355" spans="1:8" ht="11.25">
      <c r="A355" s="1" t="s">
        <v>659</v>
      </c>
      <c r="B355" s="1" t="s">
        <v>488</v>
      </c>
      <c r="C355" s="2" t="s">
        <v>10</v>
      </c>
      <c r="D355" s="2">
        <v>47709007790000</v>
      </c>
      <c r="E355" s="2" t="s">
        <v>10</v>
      </c>
      <c r="F355" s="2">
        <v>47709007790000</v>
      </c>
      <c r="G355" s="2" t="s">
        <v>10</v>
      </c>
      <c r="H355" s="2" t="s">
        <v>10</v>
      </c>
    </row>
    <row r="356" spans="1:8" ht="11.25">
      <c r="A356" s="1" t="s">
        <v>660</v>
      </c>
      <c r="B356" s="1" t="s">
        <v>496</v>
      </c>
      <c r="C356" s="2" t="s">
        <v>10</v>
      </c>
      <c r="D356" s="2">
        <v>186023000000</v>
      </c>
      <c r="E356" s="2">
        <v>109832000000</v>
      </c>
      <c r="F356" s="2">
        <v>76191000000</v>
      </c>
      <c r="G356" s="2" t="s">
        <v>10</v>
      </c>
      <c r="H356" s="2" t="s">
        <v>10</v>
      </c>
    </row>
    <row r="357" spans="1:8" ht="11.25">
      <c r="A357" s="1" t="s">
        <v>661</v>
      </c>
      <c r="B357" s="1" t="s">
        <v>662</v>
      </c>
      <c r="C357" s="2" t="s">
        <v>10</v>
      </c>
      <c r="D357" s="2">
        <v>186023000000</v>
      </c>
      <c r="E357" s="2">
        <v>109832000000</v>
      </c>
      <c r="F357" s="2">
        <v>76191000000</v>
      </c>
      <c r="G357" s="2" t="s">
        <v>10</v>
      </c>
      <c r="H357" s="2" t="s">
        <v>10</v>
      </c>
    </row>
    <row r="358" spans="1:8" ht="11.25">
      <c r="A358" s="1" t="s">
        <v>663</v>
      </c>
      <c r="B358" s="1" t="s">
        <v>500</v>
      </c>
      <c r="C358" s="2" t="s">
        <v>10</v>
      </c>
      <c r="D358" s="2">
        <v>40297536700000000</v>
      </c>
      <c r="E358" s="2">
        <v>8.83243368229E+17</v>
      </c>
      <c r="F358" s="2">
        <v>-8.42945831529E+17</v>
      </c>
      <c r="G358" s="2" t="s">
        <v>10</v>
      </c>
      <c r="H358" s="2" t="s">
        <v>10</v>
      </c>
    </row>
    <row r="359" spans="1:8" ht="11.25">
      <c r="A359" s="1" t="s">
        <v>664</v>
      </c>
      <c r="B359" s="1" t="s">
        <v>665</v>
      </c>
      <c r="C359" s="2" t="s">
        <v>10</v>
      </c>
      <c r="D359" s="2" t="s">
        <v>10</v>
      </c>
      <c r="E359" s="2">
        <v>86871000000000000</v>
      </c>
      <c r="F359" s="2">
        <v>-86871000000000000</v>
      </c>
      <c r="G359" s="2" t="s">
        <v>10</v>
      </c>
      <c r="H359" s="2" t="s">
        <v>10</v>
      </c>
    </row>
    <row r="360" spans="1:8" ht="11.25">
      <c r="A360" s="1" t="s">
        <v>666</v>
      </c>
      <c r="B360" s="1" t="s">
        <v>667</v>
      </c>
      <c r="C360" s="2" t="s">
        <v>10</v>
      </c>
      <c r="D360" s="2">
        <v>40297536700000000</v>
      </c>
      <c r="E360" s="2">
        <v>7.96372368229E+17</v>
      </c>
      <c r="F360" s="2">
        <v>-7.56074831529E+17</v>
      </c>
      <c r="G360" s="2" t="s">
        <v>10</v>
      </c>
      <c r="H360" s="2" t="s">
        <v>10</v>
      </c>
    </row>
    <row r="361" spans="1:8" ht="11.25">
      <c r="A361" s="1" t="s">
        <v>668</v>
      </c>
      <c r="B361" s="1" t="s">
        <v>669</v>
      </c>
      <c r="C361" s="2" t="s">
        <v>10</v>
      </c>
      <c r="D361" s="2">
        <v>4.485704147018E+18</v>
      </c>
      <c r="E361" s="2">
        <v>4.485704147018E+18</v>
      </c>
      <c r="F361" s="2" t="s">
        <v>10</v>
      </c>
      <c r="G361" s="2" t="s">
        <v>10</v>
      </c>
      <c r="H361" s="2" t="s">
        <v>10</v>
      </c>
    </row>
    <row r="362" spans="1:8" ht="11.25">
      <c r="A362" s="1" t="s">
        <v>670</v>
      </c>
      <c r="B362" s="1" t="s">
        <v>671</v>
      </c>
      <c r="C362" s="2">
        <v>1.47306193625E+18</v>
      </c>
      <c r="D362" s="2">
        <v>6734073800000000</v>
      </c>
      <c r="E362" s="2">
        <v>6734073800000000</v>
      </c>
      <c r="F362" s="2">
        <v>1.47306193625E+18</v>
      </c>
      <c r="G362" s="2" t="s">
        <v>10</v>
      </c>
      <c r="H362" s="2" t="s">
        <v>10</v>
      </c>
    </row>
    <row r="363" spans="1:8" ht="11.25">
      <c r="A363" s="1" t="s">
        <v>672</v>
      </c>
      <c r="B363" s="1" t="s">
        <v>673</v>
      </c>
      <c r="C363" s="2">
        <v>2.763672941E+17</v>
      </c>
      <c r="D363" s="2" t="s">
        <v>10</v>
      </c>
      <c r="E363" s="2" t="s">
        <v>10</v>
      </c>
      <c r="F363" s="2">
        <v>2.763672941E+17</v>
      </c>
      <c r="G363" s="2" t="s">
        <v>10</v>
      </c>
      <c r="H363" s="2" t="s">
        <v>10</v>
      </c>
    </row>
    <row r="364" spans="1:8" ht="11.25">
      <c r="A364" s="1" t="s">
        <v>674</v>
      </c>
      <c r="B364" s="1" t="s">
        <v>675</v>
      </c>
      <c r="C364" s="2">
        <v>2.763672941E+17</v>
      </c>
      <c r="D364" s="2" t="s">
        <v>10</v>
      </c>
      <c r="E364" s="2" t="s">
        <v>10</v>
      </c>
      <c r="F364" s="2">
        <v>2.763672941E+17</v>
      </c>
      <c r="G364" s="2" t="s">
        <v>10</v>
      </c>
      <c r="H364" s="2" t="s">
        <v>10</v>
      </c>
    </row>
    <row r="365" spans="1:8" ht="11.25">
      <c r="A365" s="1" t="s">
        <v>676</v>
      </c>
      <c r="B365" s="1" t="s">
        <v>677</v>
      </c>
      <c r="C365" s="2">
        <v>1.19669464215E+18</v>
      </c>
      <c r="D365" s="2">
        <v>6734073800000000</v>
      </c>
      <c r="E365" s="2">
        <v>6734073800000000</v>
      </c>
      <c r="F365" s="2">
        <v>1.19669464215E+18</v>
      </c>
      <c r="G365" s="2" t="s">
        <v>10</v>
      </c>
      <c r="H365" s="2" t="s">
        <v>10</v>
      </c>
    </row>
    <row r="366" spans="1:8" ht="11.25">
      <c r="A366" s="1" t="s">
        <v>678</v>
      </c>
      <c r="B366" s="1" t="s">
        <v>474</v>
      </c>
      <c r="C366" s="2">
        <v>1.17600567685E+18</v>
      </c>
      <c r="D366" s="2">
        <v>6734073800000000</v>
      </c>
      <c r="E366" s="2">
        <v>6734073800000000</v>
      </c>
      <c r="F366" s="2">
        <v>1.17600567685E+18</v>
      </c>
      <c r="G366" s="2" t="s">
        <v>10</v>
      </c>
      <c r="H366" s="2" t="s">
        <v>10</v>
      </c>
    </row>
    <row r="367" spans="1:8" ht="11.25">
      <c r="A367" s="1" t="s">
        <v>679</v>
      </c>
      <c r="B367" s="1" t="s">
        <v>680</v>
      </c>
      <c r="C367" s="2">
        <v>20688965300000000</v>
      </c>
      <c r="D367" s="2" t="s">
        <v>10</v>
      </c>
      <c r="E367" s="2" t="s">
        <v>10</v>
      </c>
      <c r="F367" s="2">
        <v>20688965300000000</v>
      </c>
      <c r="G367" s="2" t="s">
        <v>10</v>
      </c>
      <c r="H367" s="2" t="s">
        <v>10</v>
      </c>
    </row>
    <row r="368" spans="1:8" ht="11.25">
      <c r="A368" s="1" t="s">
        <v>681</v>
      </c>
      <c r="B368" s="1" t="s">
        <v>682</v>
      </c>
      <c r="C368" s="2">
        <v>2.3753363071881E+19</v>
      </c>
      <c r="D368" s="2">
        <v>3.682630155618E+18</v>
      </c>
      <c r="E368" s="2">
        <v>7.896058438E+17</v>
      </c>
      <c r="F368" s="2">
        <v>2.6646387383699E+19</v>
      </c>
      <c r="G368" s="2" t="s">
        <v>10</v>
      </c>
      <c r="H368" s="2" t="s">
        <v>10</v>
      </c>
    </row>
    <row r="369" spans="1:8" ht="11.25">
      <c r="A369" s="1" t="s">
        <v>683</v>
      </c>
      <c r="B369" s="1" t="s">
        <v>201</v>
      </c>
      <c r="C369" s="2">
        <v>11000000000000000</v>
      </c>
      <c r="D369" s="2" t="s">
        <v>10</v>
      </c>
      <c r="E369" s="2" t="s">
        <v>10</v>
      </c>
      <c r="F369" s="2">
        <v>11000000000000000</v>
      </c>
      <c r="G369" s="2" t="s">
        <v>10</v>
      </c>
      <c r="H369" s="2" t="s">
        <v>10</v>
      </c>
    </row>
    <row r="370" spans="1:8" ht="11.25">
      <c r="A370" s="1" t="s">
        <v>684</v>
      </c>
      <c r="B370" s="1" t="s">
        <v>685</v>
      </c>
      <c r="C370" s="2">
        <v>11000000000000000</v>
      </c>
      <c r="D370" s="2" t="s">
        <v>10</v>
      </c>
      <c r="E370" s="2" t="s">
        <v>10</v>
      </c>
      <c r="F370" s="2">
        <v>11000000000000000</v>
      </c>
      <c r="G370" s="2" t="s">
        <v>10</v>
      </c>
      <c r="H370" s="2" t="s">
        <v>10</v>
      </c>
    </row>
    <row r="371" spans="1:8" ht="11.25">
      <c r="A371" s="1" t="s">
        <v>686</v>
      </c>
      <c r="B371" s="1" t="s">
        <v>687</v>
      </c>
      <c r="C371" s="2">
        <v>2.3738857996493E+19</v>
      </c>
      <c r="D371" s="2" t="s">
        <v>10</v>
      </c>
      <c r="E371" s="2" t="s">
        <v>10</v>
      </c>
      <c r="F371" s="2">
        <v>2.3738857996493E+19</v>
      </c>
      <c r="G371" s="2" t="s">
        <v>10</v>
      </c>
      <c r="H371" s="2" t="s">
        <v>10</v>
      </c>
    </row>
    <row r="372" spans="1:8" ht="11.25">
      <c r="A372" s="1" t="s">
        <v>688</v>
      </c>
      <c r="B372" s="1" t="s">
        <v>689</v>
      </c>
      <c r="C372" s="2">
        <v>1.602195248926E+19</v>
      </c>
      <c r="D372" s="2" t="s">
        <v>10</v>
      </c>
      <c r="E372" s="2" t="s">
        <v>10</v>
      </c>
      <c r="F372" s="2">
        <v>1.602195248926E+19</v>
      </c>
      <c r="G372" s="2" t="s">
        <v>10</v>
      </c>
      <c r="H372" s="2" t="s">
        <v>10</v>
      </c>
    </row>
    <row r="373" spans="1:8" ht="11.25">
      <c r="A373" s="1" t="s">
        <v>690</v>
      </c>
      <c r="B373" s="1" t="s">
        <v>691</v>
      </c>
      <c r="C373" s="2">
        <v>7.716905507233E+18</v>
      </c>
      <c r="D373" s="2" t="s">
        <v>10</v>
      </c>
      <c r="E373" s="2" t="s">
        <v>10</v>
      </c>
      <c r="F373" s="2">
        <v>7.716905507233E+18</v>
      </c>
      <c r="G373" s="2" t="s">
        <v>10</v>
      </c>
      <c r="H373" s="2" t="s">
        <v>10</v>
      </c>
    </row>
    <row r="374" spans="1:8" ht="11.25">
      <c r="A374" s="1" t="s">
        <v>692</v>
      </c>
      <c r="B374" s="1" t="s">
        <v>693</v>
      </c>
      <c r="C374" s="2">
        <v>3505075388000000</v>
      </c>
      <c r="D374" s="2" t="s">
        <v>10</v>
      </c>
      <c r="E374" s="2" t="s">
        <v>10</v>
      </c>
      <c r="F374" s="2">
        <v>3505075388000000</v>
      </c>
      <c r="G374" s="2" t="s">
        <v>10</v>
      </c>
      <c r="H374" s="2" t="s">
        <v>10</v>
      </c>
    </row>
    <row r="375" spans="1:8" ht="11.25">
      <c r="A375" s="1" t="s">
        <v>694</v>
      </c>
      <c r="B375" s="1" t="s">
        <v>695</v>
      </c>
      <c r="C375" s="2">
        <v>3505075388000000</v>
      </c>
      <c r="D375" s="2" t="s">
        <v>10</v>
      </c>
      <c r="E375" s="2" t="s">
        <v>10</v>
      </c>
      <c r="F375" s="2">
        <v>3505075388000000</v>
      </c>
      <c r="G375" s="2" t="s">
        <v>10</v>
      </c>
      <c r="H375" s="2" t="s">
        <v>10</v>
      </c>
    </row>
    <row r="376" spans="1:8" ht="11.25">
      <c r="A376" s="1" t="s">
        <v>696</v>
      </c>
      <c r="B376" s="1" t="s">
        <v>697</v>
      </c>
      <c r="C376" s="2" t="s">
        <v>10</v>
      </c>
      <c r="D376" s="2">
        <v>3.682630155618E+18</v>
      </c>
      <c r="E376" s="2">
        <v>7.896058438E+17</v>
      </c>
      <c r="F376" s="2">
        <v>2.893024311818E+18</v>
      </c>
      <c r="G376" s="2" t="s">
        <v>10</v>
      </c>
      <c r="H376" s="2" t="s">
        <v>10</v>
      </c>
    </row>
    <row r="377" spans="1:8" ht="11.25">
      <c r="A377" s="1" t="s">
        <v>698</v>
      </c>
      <c r="B377" s="1" t="s">
        <v>699</v>
      </c>
      <c r="C377" s="2" t="s">
        <v>10</v>
      </c>
      <c r="D377" s="2">
        <v>3.682630155618E+18</v>
      </c>
      <c r="E377" s="2">
        <v>7.896058438E+17</v>
      </c>
      <c r="F377" s="2">
        <v>2.893024311818E+18</v>
      </c>
      <c r="G377" s="2" t="s">
        <v>10</v>
      </c>
      <c r="H377" s="2" t="s">
        <v>10</v>
      </c>
    </row>
    <row r="378" spans="1:8" ht="11.25">
      <c r="A378" s="1" t="s">
        <v>700</v>
      </c>
      <c r="B378" s="1" t="s">
        <v>701</v>
      </c>
      <c r="C378" s="2">
        <v>-2.5226425008131E+19</v>
      </c>
      <c r="D378" s="2">
        <v>7.963399176E+17</v>
      </c>
      <c r="E378" s="2">
        <v>3.689364229418E+18</v>
      </c>
      <c r="F378" s="2">
        <v>-2.8119449319949E+19</v>
      </c>
      <c r="G378" s="2" t="s">
        <v>10</v>
      </c>
      <c r="H378" s="2" t="s">
        <v>10</v>
      </c>
    </row>
    <row r="379" spans="1:8" ht="11.25">
      <c r="A379" s="1" t="s">
        <v>702</v>
      </c>
      <c r="B379" s="1" t="s">
        <v>703</v>
      </c>
      <c r="C379" s="2">
        <v>-1.47306193625E+18</v>
      </c>
      <c r="D379" s="2">
        <v>6734073800000000</v>
      </c>
      <c r="E379" s="2">
        <v>6734073800000000</v>
      </c>
      <c r="F379" s="2">
        <v>-1.47306193625E+18</v>
      </c>
      <c r="G379" s="2" t="s">
        <v>10</v>
      </c>
      <c r="H379" s="2" t="s">
        <v>10</v>
      </c>
    </row>
    <row r="380" spans="1:8" ht="11.25">
      <c r="A380" s="1" t="s">
        <v>704</v>
      </c>
      <c r="B380" s="1" t="s">
        <v>705</v>
      </c>
      <c r="C380" s="2">
        <v>-2.763672941E+17</v>
      </c>
      <c r="D380" s="2" t="s">
        <v>10</v>
      </c>
      <c r="E380" s="2" t="s">
        <v>10</v>
      </c>
      <c r="F380" s="2">
        <v>-2.763672941E+17</v>
      </c>
      <c r="G380" s="2" t="s">
        <v>10</v>
      </c>
      <c r="H380" s="2" t="s">
        <v>10</v>
      </c>
    </row>
    <row r="381" spans="1:8" ht="11.25">
      <c r="A381" s="1" t="s">
        <v>706</v>
      </c>
      <c r="B381" s="1" t="s">
        <v>680</v>
      </c>
      <c r="C381" s="2">
        <v>-1.19669464215E+18</v>
      </c>
      <c r="D381" s="2">
        <v>6734073800000000</v>
      </c>
      <c r="E381" s="2">
        <v>6734073800000000</v>
      </c>
      <c r="F381" s="2">
        <v>-1.19669464215E+18</v>
      </c>
      <c r="G381" s="2" t="s">
        <v>10</v>
      </c>
      <c r="H381" s="2" t="s">
        <v>10</v>
      </c>
    </row>
    <row r="382" spans="1:8" ht="11.25">
      <c r="A382" s="1" t="s">
        <v>707</v>
      </c>
      <c r="B382" s="1" t="s">
        <v>708</v>
      </c>
      <c r="C382" s="2">
        <v>-2.3753363071881E+19</v>
      </c>
      <c r="D382" s="2">
        <v>7.896058438E+17</v>
      </c>
      <c r="E382" s="2">
        <v>3.682630155618E+18</v>
      </c>
      <c r="F382" s="2">
        <v>-2.6646387383699E+19</v>
      </c>
      <c r="G382" s="2" t="s">
        <v>10</v>
      </c>
      <c r="H382" s="2" t="s">
        <v>10</v>
      </c>
    </row>
    <row r="383" spans="1:8" ht="11.25">
      <c r="A383" s="1" t="s">
        <v>709</v>
      </c>
      <c r="B383" s="1" t="s">
        <v>710</v>
      </c>
      <c r="C383" s="2">
        <v>-2.3738857996493E+19</v>
      </c>
      <c r="D383" s="2" t="s">
        <v>10</v>
      </c>
      <c r="E383" s="2" t="s">
        <v>10</v>
      </c>
      <c r="F383" s="2">
        <v>-2.3738857996493E+19</v>
      </c>
      <c r="G383" s="2" t="s">
        <v>10</v>
      </c>
      <c r="H383" s="2" t="s">
        <v>10</v>
      </c>
    </row>
    <row r="384" spans="1:8" ht="11.25">
      <c r="A384" s="1" t="s">
        <v>711</v>
      </c>
      <c r="B384" s="1" t="s">
        <v>712</v>
      </c>
      <c r="C384" s="2">
        <v>-11000000000000000</v>
      </c>
      <c r="D384" s="2" t="s">
        <v>10</v>
      </c>
      <c r="E384" s="2" t="s">
        <v>10</v>
      </c>
      <c r="F384" s="2">
        <v>-11000000000000000</v>
      </c>
      <c r="G384" s="2" t="s">
        <v>10</v>
      </c>
      <c r="H384" s="2" t="s">
        <v>10</v>
      </c>
    </row>
    <row r="385" spans="1:8" ht="11.25">
      <c r="A385" s="1" t="s">
        <v>713</v>
      </c>
      <c r="B385" s="1" t="s">
        <v>714</v>
      </c>
      <c r="C385" s="2">
        <v>-3505075388000000</v>
      </c>
      <c r="D385" s="2" t="s">
        <v>10</v>
      </c>
      <c r="E385" s="2" t="s">
        <v>10</v>
      </c>
      <c r="F385" s="2">
        <v>-3505075388000000</v>
      </c>
      <c r="G385" s="2" t="s">
        <v>10</v>
      </c>
      <c r="H385" s="2" t="s">
        <v>10</v>
      </c>
    </row>
    <row r="386" spans="1:8" ht="11.25">
      <c r="A386" s="1" t="s">
        <v>715</v>
      </c>
      <c r="B386" s="1" t="s">
        <v>716</v>
      </c>
      <c r="C386" s="2" t="s">
        <v>10</v>
      </c>
      <c r="D386" s="2">
        <v>7.896058438E+17</v>
      </c>
      <c r="E386" s="2">
        <v>3.682630155618E+18</v>
      </c>
      <c r="F386" s="2">
        <v>-2.893024311818E+18</v>
      </c>
      <c r="G386" s="2" t="s">
        <v>10</v>
      </c>
      <c r="H386" s="2" t="s">
        <v>10</v>
      </c>
    </row>
    <row r="387" spans="1:8" ht="11.25">
      <c r="A387" s="1" t="s">
        <v>717</v>
      </c>
      <c r="B387" s="1" t="s">
        <v>718</v>
      </c>
      <c r="C387" s="2" t="s">
        <v>10</v>
      </c>
      <c r="D387" s="2">
        <v>1.7458223601385E+19</v>
      </c>
      <c r="E387" s="2">
        <v>1.7458223601385E+19</v>
      </c>
      <c r="F387" s="2" t="s">
        <v>10</v>
      </c>
      <c r="G387" s="2" t="s">
        <v>10</v>
      </c>
      <c r="H387" s="2" t="s">
        <v>10</v>
      </c>
    </row>
    <row r="388" spans="1:8" ht="11.25">
      <c r="A388" s="1" t="s">
        <v>719</v>
      </c>
      <c r="B388" s="1" t="s">
        <v>720</v>
      </c>
      <c r="C388" s="2">
        <v>1.636377198229E+20</v>
      </c>
      <c r="D388" s="2" t="s">
        <v>10</v>
      </c>
      <c r="E388" s="2" t="s">
        <v>10</v>
      </c>
      <c r="F388" s="2">
        <v>1.636377198229E+20</v>
      </c>
      <c r="G388" s="2" t="s">
        <v>10</v>
      </c>
      <c r="H388" s="2" t="s">
        <v>10</v>
      </c>
    </row>
    <row r="389" spans="1:8" ht="11.25">
      <c r="A389" s="1" t="s">
        <v>721</v>
      </c>
      <c r="B389" s="1" t="s">
        <v>673</v>
      </c>
      <c r="C389" s="2">
        <v>1.636377198229E+20</v>
      </c>
      <c r="D389" s="2" t="s">
        <v>10</v>
      </c>
      <c r="E389" s="2" t="s">
        <v>10</v>
      </c>
      <c r="F389" s="2">
        <v>1.636377198229E+20</v>
      </c>
      <c r="G389" s="2" t="s">
        <v>10</v>
      </c>
      <c r="H389" s="2" t="s">
        <v>10</v>
      </c>
    </row>
    <row r="390" spans="1:8" ht="11.25">
      <c r="A390" s="1" t="s">
        <v>722</v>
      </c>
      <c r="B390" s="1" t="s">
        <v>723</v>
      </c>
      <c r="C390" s="2">
        <v>95227699300000000</v>
      </c>
      <c r="D390" s="2" t="s">
        <v>10</v>
      </c>
      <c r="E390" s="2" t="s">
        <v>10</v>
      </c>
      <c r="F390" s="2">
        <v>95227699300000000</v>
      </c>
      <c r="G390" s="2" t="s">
        <v>10</v>
      </c>
      <c r="H390" s="2" t="s">
        <v>10</v>
      </c>
    </row>
    <row r="391" spans="1:8" ht="11.25">
      <c r="A391" s="1" t="s">
        <v>724</v>
      </c>
      <c r="B391" s="1" t="s">
        <v>725</v>
      </c>
      <c r="C391" s="2">
        <v>3.0659745124E+18</v>
      </c>
      <c r="D391" s="2" t="s">
        <v>10</v>
      </c>
      <c r="E391" s="2" t="s">
        <v>10</v>
      </c>
      <c r="F391" s="2">
        <v>3.0659745124E+18</v>
      </c>
      <c r="G391" s="2" t="s">
        <v>10</v>
      </c>
      <c r="H391" s="2" t="s">
        <v>10</v>
      </c>
    </row>
    <row r="392" spans="1:8" ht="11.25">
      <c r="A392" s="1" t="s">
        <v>726</v>
      </c>
      <c r="B392" s="1" t="s">
        <v>727</v>
      </c>
      <c r="C392" s="2">
        <v>1.604765176112E+20</v>
      </c>
      <c r="D392" s="2" t="s">
        <v>10</v>
      </c>
      <c r="E392" s="2" t="s">
        <v>10</v>
      </c>
      <c r="F392" s="2">
        <v>1.604765176112E+20</v>
      </c>
      <c r="G392" s="2" t="s">
        <v>10</v>
      </c>
      <c r="H392" s="2" t="s">
        <v>10</v>
      </c>
    </row>
    <row r="393" spans="1:8" ht="11.25">
      <c r="A393" s="1" t="s">
        <v>728</v>
      </c>
      <c r="B393" s="1" t="s">
        <v>729</v>
      </c>
      <c r="C393" s="2">
        <v>4.6501257960212E+19</v>
      </c>
      <c r="D393" s="2">
        <v>1.1590682556129E+19</v>
      </c>
      <c r="E393" s="2">
        <v>5.867541045256E+18</v>
      </c>
      <c r="F393" s="2">
        <v>4.0778116449339E+19</v>
      </c>
      <c r="G393" s="2" t="s">
        <v>10</v>
      </c>
      <c r="H393" s="2" t="s">
        <v>10</v>
      </c>
    </row>
    <row r="394" spans="1:8" ht="11.25">
      <c r="A394" s="1" t="s">
        <v>730</v>
      </c>
      <c r="B394" s="1" t="s">
        <v>731</v>
      </c>
      <c r="C394" s="2">
        <v>1.5506666945445E+19</v>
      </c>
      <c r="D394" s="2">
        <v>3.495187895033E+18</v>
      </c>
      <c r="E394" s="2">
        <v>4.401495161156E+18</v>
      </c>
      <c r="F394" s="2">
        <v>1.6412974211568E+19</v>
      </c>
      <c r="G394" s="2" t="s">
        <v>10</v>
      </c>
      <c r="H394" s="2" t="s">
        <v>10</v>
      </c>
    </row>
    <row r="395" spans="1:8" ht="11.25">
      <c r="A395" s="1" t="s">
        <v>732</v>
      </c>
      <c r="B395" s="1" t="s">
        <v>733</v>
      </c>
      <c r="C395" s="2">
        <v>1.5506666945445E+19</v>
      </c>
      <c r="D395" s="2">
        <v>3.495187895033E+18</v>
      </c>
      <c r="E395" s="2">
        <v>4.401495161156E+18</v>
      </c>
      <c r="F395" s="2">
        <v>1.6412974211568E+19</v>
      </c>
      <c r="G395" s="2" t="s">
        <v>10</v>
      </c>
      <c r="H395" s="2" t="s">
        <v>10</v>
      </c>
    </row>
    <row r="396" spans="1:8" ht="11.25">
      <c r="A396" s="1" t="s">
        <v>734</v>
      </c>
      <c r="B396" s="1" t="s">
        <v>735</v>
      </c>
      <c r="C396" s="2">
        <v>9913690600000000</v>
      </c>
      <c r="D396" s="2" t="s">
        <v>10</v>
      </c>
      <c r="E396" s="2" t="s">
        <v>10</v>
      </c>
      <c r="F396" s="2">
        <v>9913690600000000</v>
      </c>
      <c r="G396" s="2" t="s">
        <v>10</v>
      </c>
      <c r="H396" s="2" t="s">
        <v>10</v>
      </c>
    </row>
    <row r="397" spans="1:8" ht="11.25">
      <c r="A397" s="1" t="s">
        <v>736</v>
      </c>
      <c r="B397" s="1" t="s">
        <v>685</v>
      </c>
      <c r="C397" s="2">
        <v>9913690600000000</v>
      </c>
      <c r="D397" s="2" t="s">
        <v>10</v>
      </c>
      <c r="E397" s="2" t="s">
        <v>10</v>
      </c>
      <c r="F397" s="2">
        <v>9913690600000000</v>
      </c>
      <c r="G397" s="2" t="s">
        <v>10</v>
      </c>
      <c r="H397" s="2" t="s">
        <v>10</v>
      </c>
    </row>
    <row r="398" spans="1:8" ht="11.25">
      <c r="A398" s="1" t="s">
        <v>737</v>
      </c>
      <c r="B398" s="1" t="s">
        <v>738</v>
      </c>
      <c r="C398" s="2">
        <v>2.3880426036671E+19</v>
      </c>
      <c r="D398" s="2" t="s">
        <v>10</v>
      </c>
      <c r="E398" s="2" t="s">
        <v>10</v>
      </c>
      <c r="F398" s="2">
        <v>2.3880426036671E+19</v>
      </c>
      <c r="G398" s="2" t="s">
        <v>10</v>
      </c>
      <c r="H398" s="2" t="s">
        <v>10</v>
      </c>
    </row>
    <row r="399" spans="1:8" ht="11.25">
      <c r="A399" s="1" t="s">
        <v>739</v>
      </c>
      <c r="B399" s="1" t="s">
        <v>740</v>
      </c>
      <c r="C399" s="2">
        <v>9.229978386675E+18</v>
      </c>
      <c r="D399" s="2" t="s">
        <v>10</v>
      </c>
      <c r="E399" s="2" t="s">
        <v>10</v>
      </c>
      <c r="F399" s="2">
        <v>9.229978386675E+18</v>
      </c>
      <c r="G399" s="2" t="s">
        <v>10</v>
      </c>
      <c r="H399" s="2" t="s">
        <v>10</v>
      </c>
    </row>
    <row r="400" spans="1:8" ht="11.25">
      <c r="A400" s="1" t="s">
        <v>741</v>
      </c>
      <c r="B400" s="1" t="s">
        <v>742</v>
      </c>
      <c r="C400" s="2">
        <v>1.4650447649996E+19</v>
      </c>
      <c r="D400" s="2" t="s">
        <v>10</v>
      </c>
      <c r="E400" s="2" t="s">
        <v>10</v>
      </c>
      <c r="F400" s="2">
        <v>1.4650447649996E+19</v>
      </c>
      <c r="G400" s="2" t="s">
        <v>10</v>
      </c>
      <c r="H400" s="2" t="s">
        <v>10</v>
      </c>
    </row>
    <row r="401" spans="1:8" ht="11.25">
      <c r="A401" s="1" t="s">
        <v>743</v>
      </c>
      <c r="B401" s="1" t="s">
        <v>744</v>
      </c>
      <c r="C401" s="2">
        <v>7.104251287496E+18</v>
      </c>
      <c r="D401" s="2">
        <v>8.095494661096E+18</v>
      </c>
      <c r="E401" s="2">
        <v>1.4660458841E+18</v>
      </c>
      <c r="F401" s="2">
        <v>4.748025105E+17</v>
      </c>
      <c r="G401" s="2" t="s">
        <v>10</v>
      </c>
      <c r="H401" s="2" t="s">
        <v>10</v>
      </c>
    </row>
    <row r="402" spans="1:8" ht="11.25">
      <c r="A402" s="1" t="s">
        <v>745</v>
      </c>
      <c r="B402" s="1" t="s">
        <v>746</v>
      </c>
      <c r="C402" s="2">
        <v>7.104251287496E+18</v>
      </c>
      <c r="D402" s="2">
        <v>8.095494661096E+18</v>
      </c>
      <c r="E402" s="2">
        <v>1.4660458841E+18</v>
      </c>
      <c r="F402" s="2">
        <v>4.748025105E+17</v>
      </c>
      <c r="G402" s="2" t="s">
        <v>10</v>
      </c>
      <c r="H402" s="2" t="s">
        <v>10</v>
      </c>
    </row>
    <row r="403" spans="1:8" ht="11.25">
      <c r="A403" s="1" t="s">
        <v>747</v>
      </c>
      <c r="B403" s="1" t="s">
        <v>748</v>
      </c>
      <c r="C403" s="2">
        <v>-2.10138977783112E+20</v>
      </c>
      <c r="D403" s="2">
        <v>5.867541045256E+18</v>
      </c>
      <c r="E403" s="2">
        <v>1.1590682556129E+19</v>
      </c>
      <c r="F403" s="2">
        <v>-2.04415836272239E+20</v>
      </c>
      <c r="G403" s="2" t="s">
        <v>10</v>
      </c>
      <c r="H403" s="2" t="s">
        <v>10</v>
      </c>
    </row>
    <row r="404" spans="1:8" ht="11.25">
      <c r="A404" s="1" t="s">
        <v>749</v>
      </c>
      <c r="B404" s="1" t="s">
        <v>750</v>
      </c>
      <c r="C404" s="2">
        <v>-1.636377198229E+20</v>
      </c>
      <c r="D404" s="2" t="s">
        <v>10</v>
      </c>
      <c r="E404" s="2" t="s">
        <v>10</v>
      </c>
      <c r="F404" s="2">
        <v>-1.636377198229E+20</v>
      </c>
      <c r="G404" s="2" t="s">
        <v>10</v>
      </c>
      <c r="H404" s="2" t="s">
        <v>10</v>
      </c>
    </row>
    <row r="405" spans="1:8" ht="11.25">
      <c r="A405" s="1" t="s">
        <v>751</v>
      </c>
      <c r="B405" s="1" t="s">
        <v>705</v>
      </c>
      <c r="C405" s="2">
        <v>-1.636377198229E+20</v>
      </c>
      <c r="D405" s="2" t="s">
        <v>10</v>
      </c>
      <c r="E405" s="2" t="s">
        <v>10</v>
      </c>
      <c r="F405" s="2">
        <v>-1.636377198229E+20</v>
      </c>
      <c r="G405" s="2" t="s">
        <v>10</v>
      </c>
      <c r="H405" s="2" t="s">
        <v>10</v>
      </c>
    </row>
    <row r="406" spans="1:8" ht="11.25">
      <c r="A406" s="1" t="s">
        <v>752</v>
      </c>
      <c r="B406" s="1" t="s">
        <v>753</v>
      </c>
      <c r="C406" s="2">
        <v>-4.6501257960212E+19</v>
      </c>
      <c r="D406" s="2">
        <v>5.867541045256E+18</v>
      </c>
      <c r="E406" s="2">
        <v>1.1590682556129E+19</v>
      </c>
      <c r="F406" s="2">
        <v>-4.0778116449339E+19</v>
      </c>
      <c r="G406" s="2" t="s">
        <v>10</v>
      </c>
      <c r="H406" s="2" t="s">
        <v>10</v>
      </c>
    </row>
    <row r="407" spans="1:8" ht="11.25">
      <c r="A407" s="1" t="s">
        <v>754</v>
      </c>
      <c r="B407" s="1" t="s">
        <v>755</v>
      </c>
      <c r="C407" s="2">
        <v>-9913690600000000</v>
      </c>
      <c r="D407" s="2" t="s">
        <v>10</v>
      </c>
      <c r="E407" s="2" t="s">
        <v>10</v>
      </c>
      <c r="F407" s="2">
        <v>-9913690600000000</v>
      </c>
      <c r="G407" s="2" t="s">
        <v>10</v>
      </c>
      <c r="H407" s="2" t="s">
        <v>10</v>
      </c>
    </row>
    <row r="408" spans="1:8" ht="11.25">
      <c r="A408" s="1" t="s">
        <v>756</v>
      </c>
      <c r="B408" s="1" t="s">
        <v>757</v>
      </c>
      <c r="C408" s="2" t="s">
        <v>10</v>
      </c>
      <c r="D408" s="2" t="s">
        <v>10</v>
      </c>
      <c r="E408" s="2" t="s">
        <v>10</v>
      </c>
      <c r="F408" s="2" t="s">
        <v>10</v>
      </c>
      <c r="G408" s="2" t="s">
        <v>10</v>
      </c>
      <c r="H408" s="2" t="s">
        <v>10</v>
      </c>
    </row>
    <row r="409" spans="1:8" ht="11.25">
      <c r="A409" s="1" t="s">
        <v>758</v>
      </c>
      <c r="B409" s="1" t="s">
        <v>759</v>
      </c>
      <c r="C409" s="2">
        <v>-1.5506666945445E+19</v>
      </c>
      <c r="D409" s="2">
        <v>4.401495161156E+18</v>
      </c>
      <c r="E409" s="2">
        <v>3.495187895033E+18</v>
      </c>
      <c r="F409" s="2">
        <v>-1.6412974211568E+19</v>
      </c>
      <c r="G409" s="2" t="s">
        <v>10</v>
      </c>
      <c r="H409" s="2" t="s">
        <v>10</v>
      </c>
    </row>
    <row r="410" spans="1:8" ht="11.25">
      <c r="A410" s="1" t="s">
        <v>760</v>
      </c>
      <c r="B410" s="1" t="s">
        <v>761</v>
      </c>
      <c r="C410" s="2">
        <v>-2.3880426036671E+19</v>
      </c>
      <c r="D410" s="2" t="s">
        <v>10</v>
      </c>
      <c r="E410" s="2" t="s">
        <v>10</v>
      </c>
      <c r="F410" s="2">
        <v>-2.3880426036671E+19</v>
      </c>
      <c r="G410" s="2" t="s">
        <v>10</v>
      </c>
      <c r="H410" s="2" t="s">
        <v>10</v>
      </c>
    </row>
    <row r="411" spans="1:8" ht="11.25">
      <c r="A411" s="1" t="s">
        <v>762</v>
      </c>
      <c r="B411" s="1" t="s">
        <v>763</v>
      </c>
      <c r="C411" s="2">
        <v>-7.104251287496E+18</v>
      </c>
      <c r="D411" s="2">
        <v>1.4660458841E+18</v>
      </c>
      <c r="E411" s="2">
        <v>8.095494661096E+18</v>
      </c>
      <c r="F411" s="2">
        <v>-4.748025105E+17</v>
      </c>
      <c r="G411" s="2" t="s">
        <v>10</v>
      </c>
      <c r="H411" s="2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411"/>
  <sheetViews>
    <sheetView showGridLines="0" zoomScalePageLayoutView="0" workbookViewId="0" topLeftCell="A265">
      <selection activeCell="D32" sqref="D32"/>
    </sheetView>
  </sheetViews>
  <sheetFormatPr defaultColWidth="12" defaultRowHeight="11.25"/>
  <cols>
    <col min="1" max="1" width="16.66015625" style="0" customWidth="1"/>
    <col min="2" max="2" width="41.33203125" style="0" customWidth="1"/>
    <col min="3" max="3" width="20.16015625" style="0" customWidth="1"/>
    <col min="4" max="4" width="22.66015625" style="0" customWidth="1"/>
    <col min="5" max="5" width="23.66015625" style="0" customWidth="1"/>
    <col min="6" max="6" width="20.16015625" style="0" customWidth="1"/>
    <col min="7" max="7" width="2.83203125" style="0" customWidth="1"/>
    <col min="8" max="8" width="15.83203125" style="0" bestFit="1" customWidth="1"/>
    <col min="9" max="11" width="16.66015625" style="0" bestFit="1" customWidth="1"/>
  </cols>
  <sheetData>
    <row r="3" ht="11.25">
      <c r="C3" s="6">
        <v>100000000</v>
      </c>
    </row>
    <row r="5" spans="1:6" ht="21.75" customHeight="1">
      <c r="A5" s="58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</row>
    <row r="6" spans="1:11" ht="11.25">
      <c r="A6" s="1" t="s">
        <v>8</v>
      </c>
      <c r="B6" s="1" t="s">
        <v>9</v>
      </c>
      <c r="C6" s="7">
        <v>1324615417</v>
      </c>
      <c r="D6" s="7">
        <v>522690204</v>
      </c>
      <c r="E6" s="7">
        <v>459439943</v>
      </c>
      <c r="F6" s="7">
        <v>1387865677</v>
      </c>
      <c r="H6" s="59">
        <f>VLOOKUP($A6,'1er Trimestre (Final)'!$B$16:$G$463,3,0)-C6</f>
        <v>-2</v>
      </c>
      <c r="I6" s="59">
        <f>VLOOKUP($A6,'1er Trimestre (Final)'!$B$16:$G$463,4,0)-D6</f>
        <v>0</v>
      </c>
      <c r="J6" s="59">
        <f>VLOOKUP($A6,'1er Trimestre (Final)'!$B$16:$G$463,5,0)-E6</f>
        <v>3</v>
      </c>
      <c r="K6" s="59">
        <f>VLOOKUP($A6,'1er Trimestre (Final)'!$B$16:$G$463,6,0)-F6</f>
        <v>-4</v>
      </c>
    </row>
    <row r="7" spans="1:11" ht="11.25">
      <c r="A7" s="1" t="s">
        <v>11</v>
      </c>
      <c r="B7" s="1" t="s">
        <v>12</v>
      </c>
      <c r="C7" s="7">
        <v>59719009</v>
      </c>
      <c r="D7" s="7">
        <v>194483162</v>
      </c>
      <c r="E7" s="7">
        <v>203171540</v>
      </c>
      <c r="F7" s="7">
        <v>51030631</v>
      </c>
      <c r="H7" s="59">
        <f>VLOOKUP($A7,'1er Trimestre (Final)'!$B$16:$G$463,3,0)-C7</f>
        <v>0</v>
      </c>
      <c r="I7" s="59">
        <f>VLOOKUP($A7,'1er Trimestre (Final)'!$B$16:$G$463,4,0)-D7</f>
        <v>0</v>
      </c>
      <c r="J7" s="59">
        <f>VLOOKUP($A7,'1er Trimestre (Final)'!$B$16:$G$463,5,0)-E7</f>
        <v>0</v>
      </c>
      <c r="K7" s="59">
        <f>VLOOKUP($A7,'1er Trimestre (Final)'!$B$16:$G$463,6,0)-F7</f>
        <v>0</v>
      </c>
    </row>
    <row r="8" spans="1:11" ht="11.25">
      <c r="A8" s="1" t="s">
        <v>13</v>
      </c>
      <c r="B8" s="1" t="s">
        <v>14</v>
      </c>
      <c r="C8" s="7">
        <v>371172</v>
      </c>
      <c r="D8" s="7">
        <v>23580</v>
      </c>
      <c r="E8" s="7">
        <v>11790</v>
      </c>
      <c r="F8" s="7">
        <v>382962</v>
      </c>
      <c r="H8" s="59">
        <f>VLOOKUP($A8,'1er Trimestre (Final)'!$B$16:$G$463,3,0)-C8</f>
        <v>0</v>
      </c>
      <c r="I8" s="59">
        <f>VLOOKUP($A8,'1er Trimestre (Final)'!$B$16:$G$463,4,0)-D8</f>
        <v>0</v>
      </c>
      <c r="J8" s="59">
        <f>VLOOKUP($A8,'1er Trimestre (Final)'!$B$16:$G$463,5,0)-E8</f>
        <v>0</v>
      </c>
      <c r="K8" s="59">
        <f>VLOOKUP($A8,'1er Trimestre (Final)'!$B$16:$G$463,6,0)-F8</f>
        <v>0</v>
      </c>
    </row>
    <row r="9" spans="1:11" ht="11.25">
      <c r="A9" s="1" t="s">
        <v>15</v>
      </c>
      <c r="B9" s="1" t="s">
        <v>16</v>
      </c>
      <c r="C9" s="7">
        <v>369076</v>
      </c>
      <c r="D9" s="7">
        <v>0</v>
      </c>
      <c r="E9" s="7">
        <v>0</v>
      </c>
      <c r="F9" s="7">
        <v>369076</v>
      </c>
      <c r="H9" s="59">
        <f>VLOOKUP($A9,'1er Trimestre (Final)'!$B$16:$G$463,3,0)-C9</f>
        <v>0</v>
      </c>
      <c r="I9" s="59">
        <f>VLOOKUP($A9,'1er Trimestre (Final)'!$B$16:$G$463,4,0)-D9</f>
        <v>0</v>
      </c>
      <c r="J9" s="59">
        <f>VLOOKUP($A9,'1er Trimestre (Final)'!$B$16:$G$463,5,0)-E9</f>
        <v>0</v>
      </c>
      <c r="K9" s="59">
        <f>VLOOKUP($A9,'1er Trimestre (Final)'!$B$16:$G$463,6,0)-F9</f>
        <v>0</v>
      </c>
    </row>
    <row r="10" spans="1:11" ht="11.25">
      <c r="A10" s="1" t="s">
        <v>17</v>
      </c>
      <c r="B10" s="1" t="s">
        <v>18</v>
      </c>
      <c r="C10" s="7">
        <v>2096</v>
      </c>
      <c r="D10" s="7">
        <v>23580</v>
      </c>
      <c r="E10" s="7">
        <v>11790</v>
      </c>
      <c r="F10" s="7">
        <v>13886</v>
      </c>
      <c r="H10" s="59">
        <f>VLOOKUP($A10,'1er Trimestre (Final)'!$B$16:$G$463,3,0)-C10</f>
        <v>0</v>
      </c>
      <c r="I10" s="59">
        <f>VLOOKUP($A10,'1er Trimestre (Final)'!$B$16:$G$463,4,0)-D10</f>
        <v>0</v>
      </c>
      <c r="J10" s="59">
        <f>VLOOKUP($A10,'1er Trimestre (Final)'!$B$16:$G$463,5,0)-E10</f>
        <v>0</v>
      </c>
      <c r="K10" s="59">
        <f>VLOOKUP($A10,'1er Trimestre (Final)'!$B$16:$G$463,6,0)-F10</f>
        <v>0</v>
      </c>
    </row>
    <row r="11" spans="1:11" ht="11.25">
      <c r="A11" s="1" t="s">
        <v>19</v>
      </c>
      <c r="B11" s="1" t="s">
        <v>20</v>
      </c>
      <c r="C11" s="7">
        <v>59347837</v>
      </c>
      <c r="D11" s="7">
        <v>194459582</v>
      </c>
      <c r="E11" s="7">
        <v>203159750</v>
      </c>
      <c r="F11" s="7">
        <v>50647669</v>
      </c>
      <c r="H11" s="59">
        <f>VLOOKUP($A11,'1er Trimestre (Final)'!$B$16:$G$463,3,0)-C11</f>
        <v>0</v>
      </c>
      <c r="I11" s="59">
        <f>VLOOKUP($A11,'1er Trimestre (Final)'!$B$16:$G$463,4,0)-D11</f>
        <v>0</v>
      </c>
      <c r="J11" s="59">
        <f>VLOOKUP($A11,'1er Trimestre (Final)'!$B$16:$G$463,5,0)-E11</f>
        <v>0</v>
      </c>
      <c r="K11" s="59">
        <f>VLOOKUP($A11,'1er Trimestre (Final)'!$B$16:$G$463,6,0)-F11</f>
        <v>0</v>
      </c>
    </row>
    <row r="12" spans="1:11" ht="11.25">
      <c r="A12" s="1" t="s">
        <v>21</v>
      </c>
      <c r="B12" s="1" t="s">
        <v>22</v>
      </c>
      <c r="C12" s="7">
        <v>59347837</v>
      </c>
      <c r="D12" s="7">
        <v>194459582</v>
      </c>
      <c r="E12" s="7">
        <v>203159750</v>
      </c>
      <c r="F12" s="7">
        <v>50647669</v>
      </c>
      <c r="H12" s="59">
        <f>VLOOKUP($A12,'1er Trimestre (Final)'!$B$16:$G$463,3,0)-C12</f>
        <v>0</v>
      </c>
      <c r="I12" s="59">
        <f>VLOOKUP($A12,'1er Trimestre (Final)'!$B$16:$G$463,4,0)-D12</f>
        <v>0</v>
      </c>
      <c r="J12" s="59">
        <f>VLOOKUP($A12,'1er Trimestre (Final)'!$B$16:$G$463,5,0)-E12</f>
        <v>0</v>
      </c>
      <c r="K12" s="59">
        <f>VLOOKUP($A12,'1er Trimestre (Final)'!$B$16:$G$463,6,0)-F12</f>
        <v>0</v>
      </c>
    </row>
    <row r="13" spans="1:11" ht="11.25">
      <c r="A13" s="1" t="s">
        <v>23</v>
      </c>
      <c r="B13" s="1" t="s">
        <v>24</v>
      </c>
      <c r="C13" s="7">
        <v>0</v>
      </c>
      <c r="D13" s="7">
        <v>0</v>
      </c>
      <c r="E13" s="7">
        <v>0</v>
      </c>
      <c r="F13" s="7">
        <v>0</v>
      </c>
      <c r="H13" s="59">
        <f>VLOOKUP($A13,'1er Trimestre (Final)'!$B$16:$G$463,3,0)-C13</f>
        <v>0</v>
      </c>
      <c r="I13" s="59">
        <f>VLOOKUP($A13,'1er Trimestre (Final)'!$B$16:$G$463,4,0)-D13</f>
        <v>0</v>
      </c>
      <c r="J13" s="59">
        <f>VLOOKUP($A13,'1er Trimestre (Final)'!$B$16:$G$463,5,0)-E13</f>
        <v>0</v>
      </c>
      <c r="K13" s="59">
        <f>VLOOKUP($A13,'1er Trimestre (Final)'!$B$16:$G$463,6,0)-F13</f>
        <v>0</v>
      </c>
    </row>
    <row r="14" spans="1:11" ht="11.25">
      <c r="A14" s="1" t="s">
        <v>25</v>
      </c>
      <c r="B14" s="1" t="s">
        <v>26</v>
      </c>
      <c r="C14" s="7">
        <v>315304317</v>
      </c>
      <c r="D14" s="7">
        <v>20918779</v>
      </c>
      <c r="E14" s="7">
        <v>26493115</v>
      </c>
      <c r="F14" s="7">
        <v>309729981</v>
      </c>
      <c r="H14" s="59">
        <f>VLOOKUP($A14,'1er Trimestre (Final)'!$B$16:$G$463,3,0)-C14</f>
        <v>0</v>
      </c>
      <c r="I14" s="59">
        <f>VLOOKUP($A14,'1er Trimestre (Final)'!$B$16:$G$463,4,0)-D14</f>
        <v>0</v>
      </c>
      <c r="J14" s="59">
        <f>VLOOKUP($A14,'1er Trimestre (Final)'!$B$16:$G$463,5,0)-E14</f>
        <v>0</v>
      </c>
      <c r="K14" s="59">
        <f>VLOOKUP($A14,'1er Trimestre (Final)'!$B$16:$G$463,6,0)-F14</f>
        <v>0</v>
      </c>
    </row>
    <row r="15" spans="1:11" ht="22.5">
      <c r="A15" s="1" t="s">
        <v>27</v>
      </c>
      <c r="B15" s="1" t="s">
        <v>28</v>
      </c>
      <c r="C15" s="7">
        <v>315304317</v>
      </c>
      <c r="D15" s="7">
        <v>20918779</v>
      </c>
      <c r="E15" s="7">
        <v>26493115</v>
      </c>
      <c r="F15" s="7">
        <v>309729981</v>
      </c>
      <c r="H15" s="59">
        <f>VLOOKUP($A15,'1er Trimestre (Final)'!$B$16:$G$463,3,0)-C15</f>
        <v>0</v>
      </c>
      <c r="I15" s="59">
        <f>VLOOKUP($A15,'1er Trimestre (Final)'!$B$16:$G$463,4,0)-D15</f>
        <v>0</v>
      </c>
      <c r="J15" s="59">
        <f>VLOOKUP($A15,'1er Trimestre (Final)'!$B$16:$G$463,5,0)-E15</f>
        <v>0</v>
      </c>
      <c r="K15" s="59">
        <f>VLOOKUP($A15,'1er Trimestre (Final)'!$B$16:$G$463,6,0)-F15</f>
        <v>0</v>
      </c>
    </row>
    <row r="16" spans="1:11" ht="11.25">
      <c r="A16" s="1" t="s">
        <v>29</v>
      </c>
      <c r="B16" s="1" t="s">
        <v>30</v>
      </c>
      <c r="C16" s="7">
        <v>315304317</v>
      </c>
      <c r="D16" s="7">
        <v>20918779</v>
      </c>
      <c r="E16" s="7">
        <v>26493115</v>
      </c>
      <c r="F16" s="7">
        <v>309729981</v>
      </c>
      <c r="H16" s="59">
        <f>VLOOKUP($A16,'1er Trimestre (Final)'!$B$16:$G$463,3,0)-C16</f>
        <v>0</v>
      </c>
      <c r="I16" s="59">
        <f>VLOOKUP($A16,'1er Trimestre (Final)'!$B$16:$G$463,4,0)-D16</f>
        <v>0</v>
      </c>
      <c r="J16" s="59">
        <f>VLOOKUP($A16,'1er Trimestre (Final)'!$B$16:$G$463,5,0)-E16</f>
        <v>0</v>
      </c>
      <c r="K16" s="59">
        <f>VLOOKUP($A16,'1er Trimestre (Final)'!$B$16:$G$463,6,0)-F16</f>
        <v>0</v>
      </c>
    </row>
    <row r="17" spans="1:11" ht="11.25">
      <c r="A17" s="1" t="s">
        <v>31</v>
      </c>
      <c r="B17" s="1" t="s">
        <v>32</v>
      </c>
      <c r="C17" s="7">
        <v>838555322</v>
      </c>
      <c r="D17" s="7">
        <v>304578850</v>
      </c>
      <c r="E17" s="7">
        <v>226227132</v>
      </c>
      <c r="F17" s="7">
        <v>916907041</v>
      </c>
      <c r="H17" s="59">
        <f>VLOOKUP($A17,'1er Trimestre (Final)'!$B$16:$G$463,3,0)-C17</f>
        <v>-1</v>
      </c>
      <c r="I17" s="59">
        <f>VLOOKUP($A17,'1er Trimestre (Final)'!$B$16:$G$463,4,0)-D17</f>
        <v>0</v>
      </c>
      <c r="J17" s="59">
        <f>VLOOKUP($A17,'1er Trimestre (Final)'!$B$16:$G$463,5,0)-E17</f>
        <v>0</v>
      </c>
      <c r="K17" s="59">
        <f>VLOOKUP($A17,'1er Trimestre (Final)'!$B$16:$G$463,6,0)-F17</f>
        <v>-2</v>
      </c>
    </row>
    <row r="18" spans="1:11" ht="11.25">
      <c r="A18" s="1" t="s">
        <v>33</v>
      </c>
      <c r="B18" s="1" t="s">
        <v>34</v>
      </c>
      <c r="C18" s="7">
        <v>0</v>
      </c>
      <c r="D18" s="7">
        <v>23415580</v>
      </c>
      <c r="E18" s="7">
        <v>23415580</v>
      </c>
      <c r="F18" s="7">
        <v>0</v>
      </c>
      <c r="H18" s="59">
        <f>VLOOKUP($A18,'1er Trimestre (Final)'!$B$16:$G$463,3,0)-C18</f>
        <v>0</v>
      </c>
      <c r="I18" s="59">
        <f>VLOOKUP($A18,'1er Trimestre (Final)'!$B$16:$G$463,4,0)-D18</f>
        <v>0</v>
      </c>
      <c r="J18" s="59">
        <f>VLOOKUP($A18,'1er Trimestre (Final)'!$B$16:$G$463,5,0)-E18</f>
        <v>0</v>
      </c>
      <c r="K18" s="59">
        <f>VLOOKUP($A18,'1er Trimestre (Final)'!$B$16:$G$463,6,0)-F18</f>
        <v>0</v>
      </c>
    </row>
    <row r="19" spans="1:11" ht="11.25">
      <c r="A19" s="1" t="s">
        <v>35</v>
      </c>
      <c r="B19" s="1" t="s">
        <v>36</v>
      </c>
      <c r="C19" s="7">
        <v>0</v>
      </c>
      <c r="D19" s="7">
        <v>2295941</v>
      </c>
      <c r="E19" s="7">
        <v>2295941</v>
      </c>
      <c r="F19" s="7">
        <v>0</v>
      </c>
      <c r="H19" s="59">
        <f>VLOOKUP($A19,'1er Trimestre (Final)'!$B$16:$G$463,3,0)-C19</f>
        <v>0</v>
      </c>
      <c r="I19" s="59">
        <f>VLOOKUP($A19,'1er Trimestre (Final)'!$B$16:$G$463,4,0)-D19</f>
        <v>0</v>
      </c>
      <c r="J19" s="59">
        <f>VLOOKUP($A19,'1er Trimestre (Final)'!$B$16:$G$463,5,0)-E19</f>
        <v>0</v>
      </c>
      <c r="K19" s="59">
        <f>VLOOKUP($A19,'1er Trimestre (Final)'!$B$16:$G$463,6,0)-F19</f>
        <v>0</v>
      </c>
    </row>
    <row r="20" spans="1:11" ht="11.25">
      <c r="A20" s="1" t="s">
        <v>37</v>
      </c>
      <c r="B20" s="1" t="s">
        <v>38</v>
      </c>
      <c r="C20" s="7">
        <v>0</v>
      </c>
      <c r="D20" s="7">
        <v>0</v>
      </c>
      <c r="E20" s="7">
        <v>0</v>
      </c>
      <c r="F20" s="7">
        <v>0</v>
      </c>
      <c r="H20" s="59">
        <f>VLOOKUP($A20,'1er Trimestre (Final)'!$B$16:$G$463,3,0)-C20</f>
        <v>0</v>
      </c>
      <c r="I20" s="59">
        <f>VLOOKUP($A20,'1er Trimestre (Final)'!$B$16:$G$463,4,0)-D20</f>
        <v>0</v>
      </c>
      <c r="J20" s="59">
        <f>VLOOKUP($A20,'1er Trimestre (Final)'!$B$16:$G$463,5,0)-E20</f>
        <v>0</v>
      </c>
      <c r="K20" s="59">
        <f>VLOOKUP($A20,'1er Trimestre (Final)'!$B$16:$G$463,6,0)-F20</f>
        <v>0</v>
      </c>
    </row>
    <row r="21" spans="1:11" ht="11.25">
      <c r="A21" s="1" t="s">
        <v>39</v>
      </c>
      <c r="B21" s="1" t="s">
        <v>40</v>
      </c>
      <c r="C21" s="7">
        <v>0</v>
      </c>
      <c r="D21" s="7">
        <v>21119639</v>
      </c>
      <c r="E21" s="7">
        <v>21119639</v>
      </c>
      <c r="F21" s="7">
        <v>0</v>
      </c>
      <c r="H21" s="59">
        <f>VLOOKUP($A21,'1er Trimestre (Final)'!$B$16:$G$463,3,0)-C21</f>
        <v>0</v>
      </c>
      <c r="I21" s="59">
        <f>VLOOKUP($A21,'1er Trimestre (Final)'!$B$16:$G$463,4,0)-D21</f>
        <v>0</v>
      </c>
      <c r="J21" s="59">
        <f>VLOOKUP($A21,'1er Trimestre (Final)'!$B$16:$G$463,5,0)-E21</f>
        <v>0</v>
      </c>
      <c r="K21" s="59">
        <f>VLOOKUP($A21,'1er Trimestre (Final)'!$B$16:$G$463,6,0)-F21</f>
        <v>0</v>
      </c>
    </row>
    <row r="22" spans="1:11" ht="11.25">
      <c r="A22" s="1" t="s">
        <v>41</v>
      </c>
      <c r="B22" s="1" t="s">
        <v>42</v>
      </c>
      <c r="C22" s="7">
        <v>8594791</v>
      </c>
      <c r="D22" s="7">
        <v>46444687</v>
      </c>
      <c r="E22" s="7">
        <v>46444687</v>
      </c>
      <c r="F22" s="7">
        <v>8594791</v>
      </c>
      <c r="H22" s="59">
        <f>VLOOKUP($A22,'1er Trimestre (Final)'!$B$16:$G$463,3,0)-C22</f>
        <v>0</v>
      </c>
      <c r="I22" s="59">
        <f>VLOOKUP($A22,'1er Trimestre (Final)'!$B$16:$G$463,4,0)-D22</f>
        <v>0</v>
      </c>
      <c r="J22" s="59">
        <f>VLOOKUP($A22,'1er Trimestre (Final)'!$B$16:$G$463,5,0)-E22</f>
        <v>0</v>
      </c>
      <c r="K22" s="59">
        <f>VLOOKUP($A22,'1er Trimestre (Final)'!$B$16:$G$463,6,0)-F22</f>
        <v>0</v>
      </c>
    </row>
    <row r="23" spans="1:11" ht="11.25">
      <c r="A23" s="1" t="s">
        <v>43</v>
      </c>
      <c r="B23" s="1" t="s">
        <v>44</v>
      </c>
      <c r="C23" s="7">
        <v>8594791</v>
      </c>
      <c r="D23" s="7">
        <v>46444687</v>
      </c>
      <c r="E23" s="7">
        <v>46444687</v>
      </c>
      <c r="F23" s="7">
        <v>8594791</v>
      </c>
      <c r="H23" s="59">
        <f>VLOOKUP($A23,'1er Trimestre (Final)'!$B$16:$G$463,3,0)-C23</f>
        <v>0</v>
      </c>
      <c r="I23" s="59">
        <f>VLOOKUP($A23,'1er Trimestre (Final)'!$B$16:$G$463,4,0)-D23</f>
        <v>0</v>
      </c>
      <c r="J23" s="59">
        <f>VLOOKUP($A23,'1er Trimestre (Final)'!$B$16:$G$463,5,0)-E23</f>
        <v>0</v>
      </c>
      <c r="K23" s="59">
        <f>VLOOKUP($A23,'1er Trimestre (Final)'!$B$16:$G$463,6,0)-F23</f>
        <v>0</v>
      </c>
    </row>
    <row r="24" spans="1:11" ht="11.25">
      <c r="A24" s="1" t="s">
        <v>45</v>
      </c>
      <c r="B24" s="1" t="s">
        <v>46</v>
      </c>
      <c r="C24" s="7">
        <v>12972520</v>
      </c>
      <c r="D24" s="7">
        <v>155690578</v>
      </c>
      <c r="E24" s="7">
        <v>92468931</v>
      </c>
      <c r="F24" s="7">
        <v>76194166</v>
      </c>
      <c r="H24" s="59">
        <f>VLOOKUP($A24,'1er Trimestre (Final)'!$B$16:$G$463,3,0)-C24</f>
        <v>-1</v>
      </c>
      <c r="I24" s="59">
        <f>VLOOKUP($A24,'1er Trimestre (Final)'!$B$16:$G$463,4,0)-D24</f>
        <v>0</v>
      </c>
      <c r="J24" s="59">
        <f>VLOOKUP($A24,'1er Trimestre (Final)'!$B$16:$G$463,5,0)-E24</f>
        <v>0</v>
      </c>
      <c r="K24" s="59">
        <f>VLOOKUP($A24,'1er Trimestre (Final)'!$B$16:$G$463,6,0)-F24</f>
        <v>0</v>
      </c>
    </row>
    <row r="25" spans="1:11" ht="11.25">
      <c r="A25" s="1" t="s">
        <v>47</v>
      </c>
      <c r="B25" s="1" t="s">
        <v>48</v>
      </c>
      <c r="C25" s="7">
        <v>0</v>
      </c>
      <c r="D25" s="7">
        <v>0</v>
      </c>
      <c r="E25" s="7">
        <v>0</v>
      </c>
      <c r="F25" s="7">
        <v>0</v>
      </c>
      <c r="H25" s="59">
        <f>VLOOKUP($A25,'1er Trimestre (Final)'!$B$16:$G$463,3,0)-C25</f>
        <v>0</v>
      </c>
      <c r="I25" s="59">
        <f>VLOOKUP($A25,'1er Trimestre (Final)'!$B$16:$G$463,4,0)-D25</f>
        <v>0</v>
      </c>
      <c r="J25" s="59">
        <f>VLOOKUP($A25,'1er Trimestre (Final)'!$B$16:$G$463,5,0)-E25</f>
        <v>0</v>
      </c>
      <c r="K25" s="59">
        <f>VLOOKUP($A25,'1er Trimestre (Final)'!$B$16:$G$463,6,0)-F25</f>
        <v>0</v>
      </c>
    </row>
    <row r="26" spans="1:11" ht="11.25">
      <c r="A26" s="1" t="s">
        <v>49</v>
      </c>
      <c r="B26" s="1" t="s">
        <v>50</v>
      </c>
      <c r="C26" s="7">
        <v>5032130</v>
      </c>
      <c r="D26" s="7">
        <v>90580415</v>
      </c>
      <c r="E26" s="7">
        <v>83202930</v>
      </c>
      <c r="F26" s="7">
        <v>12409615</v>
      </c>
      <c r="H26" s="59">
        <f>VLOOKUP($A26,'1er Trimestre (Final)'!$B$16:$G$463,3,0)-C26</f>
        <v>0</v>
      </c>
      <c r="I26" s="59">
        <f>VLOOKUP($A26,'1er Trimestre (Final)'!$B$16:$G$463,4,0)-D26</f>
        <v>0</v>
      </c>
      <c r="J26" s="59">
        <f>VLOOKUP($A26,'1er Trimestre (Final)'!$B$16:$G$463,5,0)-E26</f>
        <v>0</v>
      </c>
      <c r="K26" s="59">
        <f>VLOOKUP($A26,'1er Trimestre (Final)'!$B$16:$G$463,6,0)-F26</f>
        <v>0</v>
      </c>
    </row>
    <row r="27" spans="1:11" ht="11.25">
      <c r="A27" s="1" t="s">
        <v>51</v>
      </c>
      <c r="B27" s="1" t="s">
        <v>52</v>
      </c>
      <c r="C27" s="7">
        <v>7940389</v>
      </c>
      <c r="D27" s="7">
        <v>65110163</v>
      </c>
      <c r="E27" s="7">
        <v>9266001</v>
      </c>
      <c r="F27" s="7">
        <v>63784551</v>
      </c>
      <c r="H27" s="59">
        <f>VLOOKUP($A27,'1er Trimestre (Final)'!$B$16:$G$463,3,0)-C27</f>
        <v>0</v>
      </c>
      <c r="I27" s="59">
        <f>VLOOKUP($A27,'1er Trimestre (Final)'!$B$16:$G$463,4,0)-D27</f>
        <v>0</v>
      </c>
      <c r="J27" s="59">
        <f>VLOOKUP($A27,'1er Trimestre (Final)'!$B$16:$G$463,5,0)-E27</f>
        <v>0</v>
      </c>
      <c r="K27" s="59">
        <f>VLOOKUP($A27,'1er Trimestre (Final)'!$B$16:$G$463,6,0)-F27</f>
        <v>0</v>
      </c>
    </row>
    <row r="28" spans="1:11" ht="11.25">
      <c r="A28" s="1" t="s">
        <v>53</v>
      </c>
      <c r="B28" s="1" t="s">
        <v>54</v>
      </c>
      <c r="C28" s="7">
        <v>404297870</v>
      </c>
      <c r="D28" s="7">
        <v>33439522</v>
      </c>
      <c r="E28" s="7">
        <v>42364374</v>
      </c>
      <c r="F28" s="7">
        <v>395373019</v>
      </c>
      <c r="H28" s="59">
        <f>VLOOKUP($A28,'1er Trimestre (Final)'!$B$16:$G$463,3,0)-C28</f>
        <v>0</v>
      </c>
      <c r="I28" s="59">
        <f>VLOOKUP($A28,'1er Trimestre (Final)'!$B$16:$G$463,4,0)-D28</f>
        <v>0</v>
      </c>
      <c r="J28" s="59">
        <f>VLOOKUP($A28,'1er Trimestre (Final)'!$B$16:$G$463,5,0)-E28</f>
        <v>0</v>
      </c>
      <c r="K28" s="59">
        <f>VLOOKUP($A28,'1er Trimestre (Final)'!$B$16:$G$463,6,0)-F28</f>
        <v>-1</v>
      </c>
    </row>
    <row r="29" spans="1:11" ht="11.25">
      <c r="A29" s="1" t="s">
        <v>55</v>
      </c>
      <c r="B29" s="1" t="s">
        <v>56</v>
      </c>
      <c r="C29" s="7">
        <v>402559362</v>
      </c>
      <c r="D29" s="7">
        <v>29520972</v>
      </c>
      <c r="E29" s="7">
        <v>40803498</v>
      </c>
      <c r="F29" s="7">
        <v>391276836</v>
      </c>
      <c r="H29" s="59">
        <f>VLOOKUP($A29,'1er Trimestre (Final)'!$B$16:$G$463,3,0)-C29</f>
        <v>0</v>
      </c>
      <c r="I29" s="59">
        <f>VLOOKUP($A29,'1er Trimestre (Final)'!$B$16:$G$463,4,0)-D29</f>
        <v>0</v>
      </c>
      <c r="J29" s="59">
        <f>VLOOKUP($A29,'1er Trimestre (Final)'!$B$16:$G$463,5,0)-E29</f>
        <v>0</v>
      </c>
      <c r="K29" s="59">
        <f>VLOOKUP($A29,'1er Trimestre (Final)'!$B$16:$G$463,6,0)-F29</f>
        <v>0</v>
      </c>
    </row>
    <row r="30" spans="1:11" ht="11.25">
      <c r="A30" s="1" t="s">
        <v>57</v>
      </c>
      <c r="B30" s="1" t="s">
        <v>58</v>
      </c>
      <c r="C30" s="7">
        <v>1738508</v>
      </c>
      <c r="D30" s="7">
        <v>3918550</v>
      </c>
      <c r="E30" s="7">
        <v>1560876</v>
      </c>
      <c r="F30" s="7">
        <v>4096182</v>
      </c>
      <c r="H30" s="59">
        <f>VLOOKUP($A30,'1er Trimestre (Final)'!$B$16:$G$463,3,0)-C30</f>
        <v>0</v>
      </c>
      <c r="I30" s="59">
        <f>VLOOKUP($A30,'1er Trimestre (Final)'!$B$16:$G$463,4,0)-D30</f>
        <v>0</v>
      </c>
      <c r="J30" s="59">
        <f>VLOOKUP($A30,'1er Trimestre (Final)'!$B$16:$G$463,5,0)-E30</f>
        <v>0</v>
      </c>
      <c r="K30" s="59">
        <f>VLOOKUP($A30,'1er Trimestre (Final)'!$B$16:$G$463,6,0)-F30</f>
        <v>0</v>
      </c>
    </row>
    <row r="31" spans="1:11" ht="11.25">
      <c r="A31" s="1" t="s">
        <v>59</v>
      </c>
      <c r="B31" s="1" t="s">
        <v>60</v>
      </c>
      <c r="C31" s="7">
        <v>0</v>
      </c>
      <c r="D31" s="7">
        <v>0</v>
      </c>
      <c r="E31" s="7">
        <v>0</v>
      </c>
      <c r="F31" s="7">
        <v>0</v>
      </c>
      <c r="H31" s="59">
        <f>VLOOKUP($A31,'1er Trimestre (Final)'!$B$16:$G$463,3,0)-C31</f>
        <v>0</v>
      </c>
      <c r="I31" s="59">
        <f>VLOOKUP($A31,'1er Trimestre (Final)'!$B$16:$G$463,4,0)-D31</f>
        <v>0</v>
      </c>
      <c r="J31" s="59">
        <f>VLOOKUP($A31,'1er Trimestre (Final)'!$B$16:$G$463,5,0)-E31</f>
        <v>0</v>
      </c>
      <c r="K31" s="59">
        <f>VLOOKUP($A31,'1er Trimestre (Final)'!$B$16:$G$463,6,0)-F31</f>
        <v>0</v>
      </c>
    </row>
    <row r="32" spans="1:11" ht="11.25">
      <c r="A32" s="1" t="s">
        <v>61</v>
      </c>
      <c r="B32" s="1" t="s">
        <v>62</v>
      </c>
      <c r="C32" s="7">
        <v>54630314</v>
      </c>
      <c r="D32" s="7">
        <v>5859646</v>
      </c>
      <c r="E32" s="7">
        <v>0</v>
      </c>
      <c r="F32" s="7">
        <v>60489960</v>
      </c>
      <c r="H32" s="59">
        <f>VLOOKUP($A32,'1er Trimestre (Final)'!$B$16:$G$463,3,0)-C32</f>
        <v>0</v>
      </c>
      <c r="I32" s="59">
        <f>VLOOKUP($A32,'1er Trimestre (Final)'!$B$16:$G$463,4,0)-D32</f>
        <v>0</v>
      </c>
      <c r="J32" s="59">
        <f>VLOOKUP($A32,'1er Trimestre (Final)'!$B$16:$G$463,5,0)-E32</f>
        <v>0</v>
      </c>
      <c r="K32" s="59">
        <f>VLOOKUP($A32,'1er Trimestre (Final)'!$B$16:$G$463,6,0)-F32</f>
        <v>0</v>
      </c>
    </row>
    <row r="33" spans="1:11" ht="11.25">
      <c r="A33" s="1" t="s">
        <v>63</v>
      </c>
      <c r="B33" s="1" t="s">
        <v>64</v>
      </c>
      <c r="C33" s="7">
        <v>54630314</v>
      </c>
      <c r="D33" s="7">
        <v>5859646</v>
      </c>
      <c r="E33" s="7">
        <v>0</v>
      </c>
      <c r="F33" s="7">
        <v>60489960</v>
      </c>
      <c r="H33" s="59">
        <f>VLOOKUP($A33,'1er Trimestre (Final)'!$B$16:$G$463,3,0)-C33</f>
        <v>0</v>
      </c>
      <c r="I33" s="59">
        <f>VLOOKUP($A33,'1er Trimestre (Final)'!$B$16:$G$463,4,0)-D33</f>
        <v>0</v>
      </c>
      <c r="J33" s="59">
        <f>VLOOKUP($A33,'1er Trimestre (Final)'!$B$16:$G$463,5,0)-E33</f>
        <v>0</v>
      </c>
      <c r="K33" s="59">
        <f>VLOOKUP($A33,'1er Trimestre (Final)'!$B$16:$G$463,6,0)-F33</f>
        <v>0</v>
      </c>
    </row>
    <row r="34" spans="1:11" ht="11.25">
      <c r="A34" s="1" t="s">
        <v>65</v>
      </c>
      <c r="B34" s="1" t="s">
        <v>66</v>
      </c>
      <c r="C34" s="7">
        <v>358059828</v>
      </c>
      <c r="D34" s="7">
        <v>39728837</v>
      </c>
      <c r="E34" s="7">
        <v>21533559</v>
      </c>
      <c r="F34" s="7">
        <v>376255105</v>
      </c>
      <c r="H34" s="59">
        <f>VLOOKUP($A34,'1er Trimestre (Final)'!$B$16:$G$463,3,0)-C34</f>
        <v>-1</v>
      </c>
      <c r="I34" s="59">
        <f>VLOOKUP($A34,'1er Trimestre (Final)'!$B$16:$G$463,4,0)-D34</f>
        <v>0</v>
      </c>
      <c r="J34" s="59">
        <f>VLOOKUP($A34,'1er Trimestre (Final)'!$B$16:$G$463,5,0)-E34</f>
        <v>1</v>
      </c>
      <c r="K34" s="59">
        <f>VLOOKUP($A34,'1er Trimestre (Final)'!$B$16:$G$463,6,0)-F34</f>
        <v>-1</v>
      </c>
    </row>
    <row r="35" spans="1:11" ht="11.25">
      <c r="A35" s="1" t="s">
        <v>67</v>
      </c>
      <c r="B35" s="1" t="s">
        <v>68</v>
      </c>
      <c r="C35" s="7">
        <v>324104820</v>
      </c>
      <c r="D35" s="7">
        <v>17715165</v>
      </c>
      <c r="E35" s="7">
        <v>9118025</v>
      </c>
      <c r="F35" s="7">
        <v>332701960</v>
      </c>
      <c r="H35" s="59">
        <f>VLOOKUP($A35,'1er Trimestre (Final)'!$B$16:$G$463,3,0)-C35</f>
        <v>0</v>
      </c>
      <c r="I35" s="59">
        <f>VLOOKUP($A35,'1er Trimestre (Final)'!$B$16:$G$463,4,0)-D35</f>
        <v>0</v>
      </c>
      <c r="J35" s="59">
        <f>VLOOKUP($A35,'1er Trimestre (Final)'!$B$16:$G$463,5,0)-E35</f>
        <v>0</v>
      </c>
      <c r="K35" s="59">
        <f>VLOOKUP($A35,'1er Trimestre (Final)'!$B$16:$G$463,6,0)-F35</f>
        <v>0</v>
      </c>
    </row>
    <row r="36" spans="1:11" ht="22.5">
      <c r="A36" s="1" t="s">
        <v>69</v>
      </c>
      <c r="B36" s="1" t="s">
        <v>70</v>
      </c>
      <c r="C36" s="7">
        <v>19825977</v>
      </c>
      <c r="D36" s="7">
        <v>0</v>
      </c>
      <c r="E36" s="7">
        <v>9581</v>
      </c>
      <c r="F36" s="7">
        <v>19816396</v>
      </c>
      <c r="H36" s="59">
        <f>VLOOKUP($A36,'1er Trimestre (Final)'!$B$16:$G$463,3,0)-C36</f>
        <v>0</v>
      </c>
      <c r="I36" s="59">
        <f>VLOOKUP($A36,'1er Trimestre (Final)'!$B$16:$G$463,4,0)-D36</f>
        <v>0</v>
      </c>
      <c r="J36" s="59">
        <f>VLOOKUP($A36,'1er Trimestre (Final)'!$B$16:$G$463,5,0)-E36</f>
        <v>0</v>
      </c>
      <c r="K36" s="59">
        <f>VLOOKUP($A36,'1er Trimestre (Final)'!$B$16:$G$463,6,0)-F36</f>
        <v>0</v>
      </c>
    </row>
    <row r="37" spans="1:11" ht="11.25">
      <c r="A37" s="1" t="s">
        <v>71</v>
      </c>
      <c r="B37" s="1" t="s">
        <v>72</v>
      </c>
      <c r="C37" s="7">
        <v>1137799</v>
      </c>
      <c r="D37" s="7">
        <v>0</v>
      </c>
      <c r="E37" s="7">
        <v>0</v>
      </c>
      <c r="F37" s="7">
        <v>1137799</v>
      </c>
      <c r="H37" s="59">
        <f>VLOOKUP($A37,'1er Trimestre (Final)'!$B$16:$G$463,3,0)-C37</f>
        <v>0</v>
      </c>
      <c r="I37" s="59">
        <f>VLOOKUP($A37,'1er Trimestre (Final)'!$B$16:$G$463,4,0)-D37</f>
        <v>0</v>
      </c>
      <c r="J37" s="59">
        <f>VLOOKUP($A37,'1er Trimestre (Final)'!$B$16:$G$463,5,0)-E37</f>
        <v>0</v>
      </c>
      <c r="K37" s="59">
        <f>VLOOKUP($A37,'1er Trimestre (Final)'!$B$16:$G$463,6,0)-F37</f>
        <v>0</v>
      </c>
    </row>
    <row r="38" spans="1:11" ht="11.25">
      <c r="A38" s="1" t="s">
        <v>73</v>
      </c>
      <c r="B38" s="1" t="s">
        <v>74</v>
      </c>
      <c r="C38" s="7">
        <v>24799</v>
      </c>
      <c r="D38" s="7">
        <v>0</v>
      </c>
      <c r="E38" s="7">
        <v>0</v>
      </c>
      <c r="F38" s="7">
        <v>24799</v>
      </c>
      <c r="H38" s="59">
        <f>VLOOKUP($A38,'1er Trimestre (Final)'!$B$16:$G$463,3,0)-C38</f>
        <v>0</v>
      </c>
      <c r="I38" s="59">
        <f>VLOOKUP($A38,'1er Trimestre (Final)'!$B$16:$G$463,4,0)-D38</f>
        <v>0</v>
      </c>
      <c r="J38" s="59">
        <f>VLOOKUP($A38,'1er Trimestre (Final)'!$B$16:$G$463,5,0)-E38</f>
        <v>0</v>
      </c>
      <c r="K38" s="59">
        <f>VLOOKUP($A38,'1er Trimestre (Final)'!$B$16:$G$463,6,0)-F38</f>
        <v>0</v>
      </c>
    </row>
    <row r="39" spans="1:11" ht="11.25">
      <c r="A39" s="1" t="s">
        <v>75</v>
      </c>
      <c r="B39" s="1" t="s">
        <v>76</v>
      </c>
      <c r="C39" s="7">
        <v>0</v>
      </c>
      <c r="D39" s="7">
        <v>0</v>
      </c>
      <c r="E39" s="7">
        <v>0</v>
      </c>
      <c r="F39" s="7">
        <v>0</v>
      </c>
      <c r="H39" s="59">
        <f>VLOOKUP($A39,'1er Trimestre (Final)'!$B$16:$G$463,3,0)-C39</f>
        <v>0</v>
      </c>
      <c r="I39" s="59">
        <f>VLOOKUP($A39,'1er Trimestre (Final)'!$B$16:$G$463,4,0)-D39</f>
        <v>0</v>
      </c>
      <c r="J39" s="59">
        <f>VLOOKUP($A39,'1er Trimestre (Final)'!$B$16:$G$463,5,0)-E39</f>
        <v>0</v>
      </c>
      <c r="K39" s="59">
        <f>VLOOKUP($A39,'1er Trimestre (Final)'!$B$16:$G$463,6,0)-F39</f>
        <v>0</v>
      </c>
    </row>
    <row r="40" spans="1:11" ht="11.25">
      <c r="A40" s="1" t="s">
        <v>77</v>
      </c>
      <c r="B40" s="1" t="s">
        <v>78</v>
      </c>
      <c r="C40" s="7">
        <v>36026</v>
      </c>
      <c r="D40" s="7">
        <v>0</v>
      </c>
      <c r="E40" s="7">
        <v>0</v>
      </c>
      <c r="F40" s="7">
        <v>36026</v>
      </c>
      <c r="H40" s="59">
        <f>VLOOKUP($A40,'1er Trimestre (Final)'!$B$16:$G$463,3,0)-C40</f>
        <v>0</v>
      </c>
      <c r="I40" s="59">
        <f>VLOOKUP($A40,'1er Trimestre (Final)'!$B$16:$G$463,4,0)-D40</f>
        <v>0</v>
      </c>
      <c r="J40" s="59">
        <f>VLOOKUP($A40,'1er Trimestre (Final)'!$B$16:$G$463,5,0)-E40</f>
        <v>0</v>
      </c>
      <c r="K40" s="59">
        <f>VLOOKUP($A40,'1er Trimestre (Final)'!$B$16:$G$463,6,0)-F40</f>
        <v>0</v>
      </c>
    </row>
    <row r="41" spans="1:11" ht="11.25">
      <c r="A41" s="1" t="s">
        <v>79</v>
      </c>
      <c r="B41" s="1" t="s">
        <v>80</v>
      </c>
      <c r="C41" s="7">
        <v>12930406</v>
      </c>
      <c r="D41" s="7">
        <v>22013672</v>
      </c>
      <c r="E41" s="7">
        <v>12405954</v>
      </c>
      <c r="F41" s="7">
        <v>22538124</v>
      </c>
      <c r="H41" s="59">
        <f>VLOOKUP($A41,'1er Trimestre (Final)'!$B$16:$G$463,3,0)-C41</f>
        <v>0</v>
      </c>
      <c r="I41" s="59">
        <f>VLOOKUP($A41,'1er Trimestre (Final)'!$B$16:$G$463,4,0)-D41</f>
        <v>0</v>
      </c>
      <c r="J41" s="59">
        <f>VLOOKUP($A41,'1er Trimestre (Final)'!$B$16:$G$463,5,0)-E41</f>
        <v>0</v>
      </c>
      <c r="K41" s="59">
        <f>VLOOKUP($A41,'1er Trimestre (Final)'!$B$16:$G$463,6,0)-F41</f>
        <v>0</v>
      </c>
    </row>
    <row r="42" spans="1:11" ht="11.25">
      <c r="A42" s="1" t="s">
        <v>81</v>
      </c>
      <c r="B42" s="1" t="s">
        <v>82</v>
      </c>
      <c r="C42" s="7">
        <v>1671945</v>
      </c>
      <c r="D42" s="7">
        <v>0</v>
      </c>
      <c r="E42" s="7">
        <v>10763</v>
      </c>
      <c r="F42" s="7">
        <v>1661182</v>
      </c>
      <c r="H42" s="59">
        <f>VLOOKUP($A42,'1er Trimestre (Final)'!$B$16:$G$463,3,0)-C42</f>
        <v>0</v>
      </c>
      <c r="I42" s="59">
        <f>VLOOKUP($A42,'1er Trimestre (Final)'!$B$16:$G$463,4,0)-D42</f>
        <v>0</v>
      </c>
      <c r="J42" s="59">
        <f>VLOOKUP($A42,'1er Trimestre (Final)'!$B$16:$G$463,5,0)-E42</f>
        <v>0</v>
      </c>
      <c r="K42" s="59">
        <f>VLOOKUP($A42,'1er Trimestre (Final)'!$B$16:$G$463,6,0)-F42</f>
        <v>0</v>
      </c>
    </row>
    <row r="43" spans="1:11" ht="11.25">
      <c r="A43" s="1" t="s">
        <v>83</v>
      </c>
      <c r="B43" s="1" t="s">
        <v>84</v>
      </c>
      <c r="C43" s="7">
        <v>1671945</v>
      </c>
      <c r="D43" s="7">
        <v>0</v>
      </c>
      <c r="E43" s="7">
        <v>10763</v>
      </c>
      <c r="F43" s="7">
        <v>1661182</v>
      </c>
      <c r="H43" s="59">
        <f>VLOOKUP($A43,'1er Trimestre (Final)'!$B$16:$G$463,3,0)-C43</f>
        <v>0</v>
      </c>
      <c r="I43" s="59">
        <f>VLOOKUP($A43,'1er Trimestre (Final)'!$B$16:$G$463,4,0)-D43</f>
        <v>0</v>
      </c>
      <c r="J43" s="59">
        <f>VLOOKUP($A43,'1er Trimestre (Final)'!$B$16:$G$463,5,0)-E43</f>
        <v>0</v>
      </c>
      <c r="K43" s="59">
        <f>VLOOKUP($A43,'1er Trimestre (Final)'!$B$16:$G$463,6,0)-F43</f>
        <v>0</v>
      </c>
    </row>
    <row r="44" spans="1:11" ht="11.25">
      <c r="A44" s="1" t="s">
        <v>85</v>
      </c>
      <c r="B44" s="1" t="s">
        <v>86</v>
      </c>
      <c r="C44" s="7">
        <v>1096019</v>
      </c>
      <c r="D44" s="7">
        <v>0</v>
      </c>
      <c r="E44" s="7">
        <v>10763</v>
      </c>
      <c r="F44" s="7">
        <v>1085256</v>
      </c>
      <c r="H44" s="59">
        <f>VLOOKUP($A44,'1er Trimestre (Final)'!$B$16:$G$463,3,0)-C44</f>
        <v>0</v>
      </c>
      <c r="I44" s="59">
        <f>VLOOKUP($A44,'1er Trimestre (Final)'!$B$16:$G$463,4,0)-D44</f>
        <v>0</v>
      </c>
      <c r="J44" s="59">
        <f>VLOOKUP($A44,'1er Trimestre (Final)'!$B$16:$G$463,5,0)-E44</f>
        <v>0</v>
      </c>
      <c r="K44" s="59">
        <f>VLOOKUP($A44,'1er Trimestre (Final)'!$B$16:$G$463,6,0)-F44</f>
        <v>0</v>
      </c>
    </row>
    <row r="45" spans="1:11" ht="11.25">
      <c r="A45" s="1" t="s">
        <v>87</v>
      </c>
      <c r="B45" s="1" t="s">
        <v>88</v>
      </c>
      <c r="C45" s="7">
        <v>575926</v>
      </c>
      <c r="D45" s="7">
        <v>0</v>
      </c>
      <c r="E45" s="7">
        <v>0</v>
      </c>
      <c r="F45" s="7">
        <v>575926</v>
      </c>
      <c r="H45" s="59">
        <f>VLOOKUP($A45,'1er Trimestre (Final)'!$B$16:$G$463,3,0)-C45</f>
        <v>0</v>
      </c>
      <c r="I45" s="59">
        <f>VLOOKUP($A45,'1er Trimestre (Final)'!$B$16:$G$463,4,0)-D45</f>
        <v>0</v>
      </c>
      <c r="J45" s="59">
        <f>VLOOKUP($A45,'1er Trimestre (Final)'!$B$16:$G$463,5,0)-E45</f>
        <v>0</v>
      </c>
      <c r="K45" s="59">
        <f>VLOOKUP($A45,'1er Trimestre (Final)'!$B$16:$G$463,6,0)-F45</f>
        <v>0</v>
      </c>
    </row>
    <row r="46" spans="1:11" ht="11.25">
      <c r="A46" s="1" t="s">
        <v>89</v>
      </c>
      <c r="B46" s="1" t="s">
        <v>90</v>
      </c>
      <c r="C46" s="7">
        <v>30166049</v>
      </c>
      <c r="D46" s="7">
        <v>1460609</v>
      </c>
      <c r="E46" s="7">
        <v>1545265</v>
      </c>
      <c r="F46" s="7">
        <v>30081393</v>
      </c>
      <c r="H46" s="59">
        <f>VLOOKUP($A46,'1er Trimestre (Final)'!$B$16:$G$463,3,0)-C46</f>
        <v>0</v>
      </c>
      <c r="I46" s="59">
        <f>VLOOKUP($A46,'1er Trimestre (Final)'!$B$16:$G$463,4,0)-D46</f>
        <v>1</v>
      </c>
      <c r="J46" s="59">
        <f>VLOOKUP($A46,'1er Trimestre (Final)'!$B$16:$G$463,5,0)-E46</f>
        <v>3</v>
      </c>
      <c r="K46" s="59">
        <f>VLOOKUP($A46,'1er Trimestre (Final)'!$B$16:$G$463,6,0)-F46</f>
        <v>-2</v>
      </c>
    </row>
    <row r="47" spans="1:11" ht="11.25">
      <c r="A47" s="1" t="s">
        <v>91</v>
      </c>
      <c r="B47" s="1" t="s">
        <v>92</v>
      </c>
      <c r="C47" s="7">
        <v>12561741</v>
      </c>
      <c r="D47" s="7">
        <v>0</v>
      </c>
      <c r="E47" s="7">
        <v>0</v>
      </c>
      <c r="F47" s="7">
        <v>12561741</v>
      </c>
      <c r="H47" s="59">
        <f>VLOOKUP($A47,'1er Trimestre (Final)'!$B$16:$G$463,3,0)-C47</f>
        <v>0</v>
      </c>
      <c r="I47" s="59">
        <f>VLOOKUP($A47,'1er Trimestre (Final)'!$B$16:$G$463,4,0)-D47</f>
        <v>0</v>
      </c>
      <c r="J47" s="59">
        <f>VLOOKUP($A47,'1er Trimestre (Final)'!$B$16:$G$463,5,0)-E47</f>
        <v>0</v>
      </c>
      <c r="K47" s="59">
        <f>VLOOKUP($A47,'1er Trimestre (Final)'!$B$16:$G$463,6,0)-F47</f>
        <v>0</v>
      </c>
    </row>
    <row r="48" spans="1:11" ht="11.25">
      <c r="A48" s="1" t="s">
        <v>93</v>
      </c>
      <c r="B48" s="1" t="s">
        <v>94</v>
      </c>
      <c r="C48" s="7">
        <v>1424669</v>
      </c>
      <c r="D48" s="7">
        <v>0</v>
      </c>
      <c r="E48" s="7">
        <v>0</v>
      </c>
      <c r="F48" s="7">
        <v>1424669</v>
      </c>
      <c r="H48" s="59">
        <f>VLOOKUP($A48,'1er Trimestre (Final)'!$B$16:$G$463,3,0)-C48</f>
        <v>0</v>
      </c>
      <c r="I48" s="59">
        <f>VLOOKUP($A48,'1er Trimestre (Final)'!$B$16:$G$463,4,0)-D48</f>
        <v>0</v>
      </c>
      <c r="J48" s="59">
        <f>VLOOKUP($A48,'1er Trimestre (Final)'!$B$16:$G$463,5,0)-E48</f>
        <v>0</v>
      </c>
      <c r="K48" s="59">
        <f>VLOOKUP($A48,'1er Trimestre (Final)'!$B$16:$G$463,6,0)-F48</f>
        <v>0</v>
      </c>
    </row>
    <row r="49" spans="1:11" ht="11.25">
      <c r="A49" s="1" t="s">
        <v>95</v>
      </c>
      <c r="B49" s="1" t="s">
        <v>96</v>
      </c>
      <c r="C49" s="7">
        <v>11137072</v>
      </c>
      <c r="D49" s="7">
        <v>0</v>
      </c>
      <c r="E49" s="7">
        <v>0</v>
      </c>
      <c r="F49" s="7">
        <v>11137072</v>
      </c>
      <c r="H49" s="59">
        <f>VLOOKUP($A49,'1er Trimestre (Final)'!$B$16:$G$463,3,0)-C49</f>
        <v>0</v>
      </c>
      <c r="I49" s="59">
        <f>VLOOKUP($A49,'1er Trimestre (Final)'!$B$16:$G$463,4,0)-D49</f>
        <v>0</v>
      </c>
      <c r="J49" s="59">
        <f>VLOOKUP($A49,'1er Trimestre (Final)'!$B$16:$G$463,5,0)-E49</f>
        <v>0</v>
      </c>
      <c r="K49" s="59">
        <f>VLOOKUP($A49,'1er Trimestre (Final)'!$B$16:$G$463,6,0)-F49</f>
        <v>0</v>
      </c>
    </row>
    <row r="50" spans="1:11" ht="11.25">
      <c r="A50" s="1" t="s">
        <v>97</v>
      </c>
      <c r="B50" s="1" t="s">
        <v>98</v>
      </c>
      <c r="C50" s="7">
        <v>0</v>
      </c>
      <c r="D50" s="7">
        <v>0</v>
      </c>
      <c r="E50" s="7">
        <v>0</v>
      </c>
      <c r="F50" s="7">
        <v>0</v>
      </c>
      <c r="H50" s="59">
        <f>VLOOKUP($A50,'1er Trimestre (Final)'!$B$16:$G$463,3,0)-C50</f>
        <v>0</v>
      </c>
      <c r="I50" s="59">
        <f>VLOOKUP($A50,'1er Trimestre (Final)'!$B$16:$G$463,4,0)-D50</f>
        <v>0</v>
      </c>
      <c r="J50" s="59">
        <f>VLOOKUP($A50,'1er Trimestre (Final)'!$B$16:$G$463,5,0)-E50</f>
        <v>0</v>
      </c>
      <c r="K50" s="59">
        <f>VLOOKUP($A50,'1er Trimestre (Final)'!$B$16:$G$463,6,0)-F50</f>
        <v>0</v>
      </c>
    </row>
    <row r="51" spans="1:11" ht="11.25">
      <c r="A51" s="1" t="s">
        <v>99</v>
      </c>
      <c r="B51" s="1" t="s">
        <v>100</v>
      </c>
      <c r="C51" s="7">
        <v>0</v>
      </c>
      <c r="D51" s="7">
        <v>0</v>
      </c>
      <c r="E51" s="7">
        <v>0</v>
      </c>
      <c r="F51" s="7">
        <v>0</v>
      </c>
      <c r="H51" s="59">
        <f>VLOOKUP($A51,'1er Trimestre (Final)'!$B$16:$G$463,3,0)-C51</f>
        <v>0</v>
      </c>
      <c r="I51" s="59">
        <f>VLOOKUP($A51,'1er Trimestre (Final)'!$B$16:$G$463,4,0)-D51</f>
        <v>0</v>
      </c>
      <c r="J51" s="59">
        <f>VLOOKUP($A51,'1er Trimestre (Final)'!$B$16:$G$463,5,0)-E51</f>
        <v>0</v>
      </c>
      <c r="K51" s="59">
        <f>VLOOKUP($A51,'1er Trimestre (Final)'!$B$16:$G$463,6,0)-F51</f>
        <v>0</v>
      </c>
    </row>
    <row r="52" spans="1:11" ht="11.25">
      <c r="A52" s="1" t="s">
        <v>101</v>
      </c>
      <c r="B52" s="1" t="s">
        <v>102</v>
      </c>
      <c r="C52" s="7">
        <v>30178</v>
      </c>
      <c r="D52" s="7">
        <v>0</v>
      </c>
      <c r="E52" s="7">
        <v>0</v>
      </c>
      <c r="F52" s="7">
        <v>30178</v>
      </c>
      <c r="H52" s="59">
        <f>VLOOKUP($A52,'1er Trimestre (Final)'!$B$16:$G$463,3,0)-C52</f>
        <v>1</v>
      </c>
      <c r="I52" s="59">
        <f>VLOOKUP($A52,'1er Trimestre (Final)'!$B$16:$G$463,4,0)-D52</f>
        <v>0</v>
      </c>
      <c r="J52" s="59">
        <f>VLOOKUP($A52,'1er Trimestre (Final)'!$B$16:$G$463,5,0)-E52</f>
        <v>0</v>
      </c>
      <c r="K52" s="59">
        <f>VLOOKUP($A52,'1er Trimestre (Final)'!$B$16:$G$463,6,0)-F52</f>
        <v>1</v>
      </c>
    </row>
    <row r="53" spans="1:11" ht="11.25">
      <c r="A53" s="1" t="s">
        <v>103</v>
      </c>
      <c r="B53" s="1" t="s">
        <v>104</v>
      </c>
      <c r="C53" s="7">
        <v>21035</v>
      </c>
      <c r="D53" s="7">
        <v>0</v>
      </c>
      <c r="E53" s="7">
        <v>0</v>
      </c>
      <c r="F53" s="7">
        <v>21035</v>
      </c>
      <c r="H53" s="59">
        <f>VLOOKUP($A53,'1er Trimestre (Final)'!$B$16:$G$463,3,0)-C53</f>
        <v>0</v>
      </c>
      <c r="I53" s="59">
        <f>VLOOKUP($A53,'1er Trimestre (Final)'!$B$16:$G$463,4,0)-D53</f>
        <v>0</v>
      </c>
      <c r="J53" s="59">
        <f>VLOOKUP($A53,'1er Trimestre (Final)'!$B$16:$G$463,5,0)-E53</f>
        <v>0</v>
      </c>
      <c r="K53" s="59">
        <f>VLOOKUP($A53,'1er Trimestre (Final)'!$B$16:$G$463,6,0)-F53</f>
        <v>0</v>
      </c>
    </row>
    <row r="54" spans="1:11" ht="11.25">
      <c r="A54" s="1" t="s">
        <v>105</v>
      </c>
      <c r="B54" s="1" t="s">
        <v>106</v>
      </c>
      <c r="C54" s="7">
        <v>9144</v>
      </c>
      <c r="D54" s="7">
        <v>0</v>
      </c>
      <c r="E54" s="7">
        <v>0</v>
      </c>
      <c r="F54" s="7">
        <v>9144</v>
      </c>
      <c r="H54" s="59">
        <f>VLOOKUP($A54,'1er Trimestre (Final)'!$B$16:$G$463,3,0)-C54</f>
        <v>0</v>
      </c>
      <c r="I54" s="59">
        <f>VLOOKUP($A54,'1er Trimestre (Final)'!$B$16:$G$463,4,0)-D54</f>
        <v>0</v>
      </c>
      <c r="J54" s="59">
        <f>VLOOKUP($A54,'1er Trimestre (Final)'!$B$16:$G$463,5,0)-E54</f>
        <v>0</v>
      </c>
      <c r="K54" s="59">
        <f>VLOOKUP($A54,'1er Trimestre (Final)'!$B$16:$G$463,6,0)-F54</f>
        <v>0</v>
      </c>
    </row>
    <row r="55" spans="1:11" ht="11.25">
      <c r="A55" s="1" t="s">
        <v>107</v>
      </c>
      <c r="B55" s="1" t="s">
        <v>108</v>
      </c>
      <c r="C55" s="7">
        <v>1055312</v>
      </c>
      <c r="D55" s="7">
        <v>631062</v>
      </c>
      <c r="E55" s="7">
        <v>679648</v>
      </c>
      <c r="F55" s="7">
        <v>1006726</v>
      </c>
      <c r="H55" s="59">
        <f>VLOOKUP($A55,'1er Trimestre (Final)'!$B$16:$G$463,3,0)-C55</f>
        <v>0</v>
      </c>
      <c r="I55" s="59">
        <f>VLOOKUP($A55,'1er Trimestre (Final)'!$B$16:$G$463,4,0)-D55</f>
        <v>0</v>
      </c>
      <c r="J55" s="59">
        <f>VLOOKUP($A55,'1er Trimestre (Final)'!$B$16:$G$463,5,0)-E55</f>
        <v>0</v>
      </c>
      <c r="K55" s="59">
        <f>VLOOKUP($A55,'1er Trimestre (Final)'!$B$16:$G$463,6,0)-F55</f>
        <v>0</v>
      </c>
    </row>
    <row r="56" spans="1:11" ht="11.25">
      <c r="A56" s="1" t="s">
        <v>109</v>
      </c>
      <c r="B56" s="1" t="s">
        <v>110</v>
      </c>
      <c r="C56" s="7">
        <v>6342</v>
      </c>
      <c r="D56" s="7">
        <v>0</v>
      </c>
      <c r="E56" s="7">
        <v>0</v>
      </c>
      <c r="F56" s="7">
        <v>6342</v>
      </c>
      <c r="H56" s="59">
        <f>VLOOKUP($A56,'1er Trimestre (Final)'!$B$16:$G$463,3,0)-C56</f>
        <v>0</v>
      </c>
      <c r="I56" s="59">
        <f>VLOOKUP($A56,'1er Trimestre (Final)'!$B$16:$G$463,4,0)-D56</f>
        <v>0</v>
      </c>
      <c r="J56" s="59">
        <f>VLOOKUP($A56,'1er Trimestre (Final)'!$B$16:$G$463,5,0)-E56</f>
        <v>0</v>
      </c>
      <c r="K56" s="59">
        <f>VLOOKUP($A56,'1er Trimestre (Final)'!$B$16:$G$463,6,0)-F56</f>
        <v>0</v>
      </c>
    </row>
    <row r="57" spans="1:11" ht="11.25">
      <c r="A57" s="1" t="s">
        <v>111</v>
      </c>
      <c r="B57" s="1" t="s">
        <v>112</v>
      </c>
      <c r="C57" s="7">
        <v>0</v>
      </c>
      <c r="D57" s="7">
        <v>0</v>
      </c>
      <c r="E57" s="7">
        <v>0</v>
      </c>
      <c r="F57" s="7">
        <v>0</v>
      </c>
      <c r="H57" s="59">
        <f>VLOOKUP($A57,'1er Trimestre (Final)'!$B$16:$G$463,3,0)-C57</f>
        <v>0</v>
      </c>
      <c r="I57" s="59">
        <f>VLOOKUP($A57,'1er Trimestre (Final)'!$B$16:$G$463,4,0)-D57</f>
        <v>0</v>
      </c>
      <c r="J57" s="59">
        <f>VLOOKUP($A57,'1er Trimestre (Final)'!$B$16:$G$463,5,0)-E57</f>
        <v>0</v>
      </c>
      <c r="K57" s="59">
        <f>VLOOKUP($A57,'1er Trimestre (Final)'!$B$16:$G$463,6,0)-F57</f>
        <v>0</v>
      </c>
    </row>
    <row r="58" spans="1:11" ht="11.25">
      <c r="A58" s="1" t="s">
        <v>113</v>
      </c>
      <c r="B58" s="1" t="s">
        <v>114</v>
      </c>
      <c r="C58" s="7">
        <v>8169</v>
      </c>
      <c r="D58" s="7">
        <v>196530</v>
      </c>
      <c r="E58" s="7">
        <v>54838</v>
      </c>
      <c r="F58" s="7">
        <v>149862</v>
      </c>
      <c r="H58" s="59">
        <f>VLOOKUP($A58,'1er Trimestre (Final)'!$B$16:$G$463,3,0)-C58</f>
        <v>0</v>
      </c>
      <c r="I58" s="59">
        <f>VLOOKUP($A58,'1er Trimestre (Final)'!$B$16:$G$463,4,0)-D58</f>
        <v>0</v>
      </c>
      <c r="J58" s="59">
        <f>VLOOKUP($A58,'1er Trimestre (Final)'!$B$16:$G$463,5,0)-E58</f>
        <v>-1</v>
      </c>
      <c r="K58" s="59">
        <f>VLOOKUP($A58,'1er Trimestre (Final)'!$B$16:$G$463,6,0)-F58</f>
        <v>0</v>
      </c>
    </row>
    <row r="59" spans="1:11" ht="11.25">
      <c r="A59" s="1" t="s">
        <v>115</v>
      </c>
      <c r="B59" s="1" t="s">
        <v>116</v>
      </c>
      <c r="C59" s="7">
        <v>1033349</v>
      </c>
      <c r="D59" s="7">
        <v>434532</v>
      </c>
      <c r="E59" s="7">
        <v>624810</v>
      </c>
      <c r="F59" s="7">
        <v>843070</v>
      </c>
      <c r="H59" s="59">
        <f>VLOOKUP($A59,'1er Trimestre (Final)'!$B$16:$G$463,3,0)-C59</f>
        <v>0</v>
      </c>
      <c r="I59" s="59">
        <f>VLOOKUP($A59,'1er Trimestre (Final)'!$B$16:$G$463,4,0)-D59</f>
        <v>0</v>
      </c>
      <c r="J59" s="59">
        <f>VLOOKUP($A59,'1er Trimestre (Final)'!$B$16:$G$463,5,0)-E59</f>
        <v>1</v>
      </c>
      <c r="K59" s="59">
        <f>VLOOKUP($A59,'1er Trimestre (Final)'!$B$16:$G$463,6,0)-F59</f>
        <v>0</v>
      </c>
    </row>
    <row r="60" spans="1:11" ht="11.25">
      <c r="A60" s="1" t="s">
        <v>117</v>
      </c>
      <c r="B60" s="1" t="s">
        <v>118</v>
      </c>
      <c r="C60" s="7">
        <v>0</v>
      </c>
      <c r="D60" s="7">
        <v>0</v>
      </c>
      <c r="E60" s="7">
        <v>0</v>
      </c>
      <c r="F60" s="7">
        <v>0</v>
      </c>
      <c r="H60" s="59">
        <f>VLOOKUP($A60,'1er Trimestre (Final)'!$B$16:$G$463,3,0)-C60</f>
        <v>0</v>
      </c>
      <c r="I60" s="59">
        <f>VLOOKUP($A60,'1er Trimestre (Final)'!$B$16:$G$463,4,0)-D60</f>
        <v>0</v>
      </c>
      <c r="J60" s="59">
        <f>VLOOKUP($A60,'1er Trimestre (Final)'!$B$16:$G$463,5,0)-E60</f>
        <v>0</v>
      </c>
      <c r="K60" s="59">
        <f>VLOOKUP($A60,'1er Trimestre (Final)'!$B$16:$G$463,6,0)-F60</f>
        <v>0</v>
      </c>
    </row>
    <row r="61" spans="1:11" ht="22.5">
      <c r="A61" s="1" t="s">
        <v>120</v>
      </c>
      <c r="B61" s="1" t="s">
        <v>121</v>
      </c>
      <c r="C61" s="7">
        <v>7452</v>
      </c>
      <c r="D61" s="7">
        <v>0</v>
      </c>
      <c r="E61" s="7">
        <v>0</v>
      </c>
      <c r="F61" s="7">
        <v>7452</v>
      </c>
      <c r="H61" s="59">
        <f>VLOOKUP($A61,'1er Trimestre (Final)'!$B$16:$G$463,3,0)-C61</f>
        <v>0</v>
      </c>
      <c r="I61" s="59">
        <f>VLOOKUP($A61,'1er Trimestre (Final)'!$B$16:$G$463,4,0)-D61</f>
        <v>0</v>
      </c>
      <c r="J61" s="59">
        <f>VLOOKUP($A61,'1er Trimestre (Final)'!$B$16:$G$463,5,0)-E61</f>
        <v>0</v>
      </c>
      <c r="K61" s="59">
        <f>VLOOKUP($A61,'1er Trimestre (Final)'!$B$16:$G$463,6,0)-F61</f>
        <v>0</v>
      </c>
    </row>
    <row r="62" spans="1:11" ht="11.25">
      <c r="A62" s="1" t="s">
        <v>122</v>
      </c>
      <c r="B62" s="1" t="s">
        <v>123</v>
      </c>
      <c r="C62" s="7">
        <v>11440497</v>
      </c>
      <c r="D62" s="7">
        <v>0</v>
      </c>
      <c r="E62" s="7">
        <v>0</v>
      </c>
      <c r="F62" s="7">
        <v>11440497</v>
      </c>
      <c r="H62" s="59">
        <f>VLOOKUP($A62,'1er Trimestre (Final)'!$B$16:$G$463,3,0)-C62</f>
        <v>0</v>
      </c>
      <c r="I62" s="59">
        <f>VLOOKUP($A62,'1er Trimestre (Final)'!$B$16:$G$463,4,0)-D62</f>
        <v>0</v>
      </c>
      <c r="J62" s="59">
        <f>VLOOKUP($A62,'1er Trimestre (Final)'!$B$16:$G$463,5,0)-E62</f>
        <v>0</v>
      </c>
      <c r="K62" s="59">
        <f>VLOOKUP($A62,'1er Trimestre (Final)'!$B$16:$G$463,6,0)-F62</f>
        <v>0</v>
      </c>
    </row>
    <row r="63" spans="1:11" ht="11.25">
      <c r="A63" s="1" t="s">
        <v>124</v>
      </c>
      <c r="B63" s="1" t="s">
        <v>125</v>
      </c>
      <c r="C63" s="7">
        <v>10657303</v>
      </c>
      <c r="D63" s="7">
        <v>0</v>
      </c>
      <c r="E63" s="7">
        <v>0</v>
      </c>
      <c r="F63" s="7">
        <v>10657303</v>
      </c>
      <c r="H63" s="59">
        <f>VLOOKUP($A63,'1er Trimestre (Final)'!$B$16:$G$463,3,0)-C63</f>
        <v>0</v>
      </c>
      <c r="I63" s="59">
        <f>VLOOKUP($A63,'1er Trimestre (Final)'!$B$16:$G$463,4,0)-D63</f>
        <v>0</v>
      </c>
      <c r="J63" s="59">
        <f>VLOOKUP($A63,'1er Trimestre (Final)'!$B$16:$G$463,5,0)-E63</f>
        <v>0</v>
      </c>
      <c r="K63" s="59">
        <f>VLOOKUP($A63,'1er Trimestre (Final)'!$B$16:$G$463,6,0)-F63</f>
        <v>0</v>
      </c>
    </row>
    <row r="64" spans="1:11" ht="22.5">
      <c r="A64" s="1" t="s">
        <v>126</v>
      </c>
      <c r="B64" s="1" t="s">
        <v>127</v>
      </c>
      <c r="C64" s="7">
        <v>783194</v>
      </c>
      <c r="D64" s="7">
        <v>0</v>
      </c>
      <c r="E64" s="7">
        <v>0</v>
      </c>
      <c r="F64" s="7">
        <v>783194</v>
      </c>
      <c r="H64" s="59">
        <f>VLOOKUP($A64,'1er Trimestre (Final)'!$B$16:$G$463,3,0)-C64</f>
        <v>0</v>
      </c>
      <c r="I64" s="59">
        <f>VLOOKUP($A64,'1er Trimestre (Final)'!$B$16:$G$463,4,0)-D64</f>
        <v>0</v>
      </c>
      <c r="J64" s="59">
        <f>VLOOKUP($A64,'1er Trimestre (Final)'!$B$16:$G$463,5,0)-E64</f>
        <v>0</v>
      </c>
      <c r="K64" s="59">
        <f>VLOOKUP($A64,'1er Trimestre (Final)'!$B$16:$G$463,6,0)-F64</f>
        <v>0</v>
      </c>
    </row>
    <row r="65" spans="1:11" ht="11.25">
      <c r="A65" s="1" t="s">
        <v>128</v>
      </c>
      <c r="B65" s="1" t="s">
        <v>129</v>
      </c>
      <c r="C65" s="7">
        <v>50818</v>
      </c>
      <c r="D65" s="7">
        <v>0</v>
      </c>
      <c r="E65" s="7">
        <v>0</v>
      </c>
      <c r="F65" s="7">
        <v>50818</v>
      </c>
      <c r="H65" s="59">
        <f>VLOOKUP($A65,'1er Trimestre (Final)'!$B$16:$G$463,3,0)-C65</f>
        <v>0</v>
      </c>
      <c r="I65" s="59">
        <f>VLOOKUP($A65,'1er Trimestre (Final)'!$B$16:$G$463,4,0)-D65</f>
        <v>0</v>
      </c>
      <c r="J65" s="59">
        <f>VLOOKUP($A65,'1er Trimestre (Final)'!$B$16:$G$463,5,0)-E65</f>
        <v>0</v>
      </c>
      <c r="K65" s="59">
        <f>VLOOKUP($A65,'1er Trimestre (Final)'!$B$16:$G$463,6,0)-F65</f>
        <v>0</v>
      </c>
    </row>
    <row r="66" spans="1:11" ht="11.25">
      <c r="A66" s="1" t="s">
        <v>130</v>
      </c>
      <c r="B66" s="1" t="s">
        <v>131</v>
      </c>
      <c r="C66" s="7">
        <v>2426</v>
      </c>
      <c r="D66" s="7">
        <v>0</v>
      </c>
      <c r="E66" s="7">
        <v>0</v>
      </c>
      <c r="F66" s="7">
        <v>2426</v>
      </c>
      <c r="H66" s="59">
        <f>VLOOKUP($A66,'1er Trimestre (Final)'!$B$16:$G$463,3,0)-C66</f>
        <v>0</v>
      </c>
      <c r="I66" s="59">
        <f>VLOOKUP($A66,'1er Trimestre (Final)'!$B$16:$G$463,4,0)-D66</f>
        <v>0</v>
      </c>
      <c r="J66" s="59">
        <f>VLOOKUP($A66,'1er Trimestre (Final)'!$B$16:$G$463,5,0)-E66</f>
        <v>0</v>
      </c>
      <c r="K66" s="59">
        <f>VLOOKUP($A66,'1er Trimestre (Final)'!$B$16:$G$463,6,0)-F66</f>
        <v>0</v>
      </c>
    </row>
    <row r="67" spans="1:11" ht="11.25">
      <c r="A67" s="1" t="s">
        <v>132</v>
      </c>
      <c r="B67" s="1" t="s">
        <v>133</v>
      </c>
      <c r="C67" s="7">
        <v>1800</v>
      </c>
      <c r="D67" s="7">
        <v>0</v>
      </c>
      <c r="E67" s="7">
        <v>0</v>
      </c>
      <c r="F67" s="7">
        <v>1800</v>
      </c>
      <c r="H67" s="59">
        <f>VLOOKUP($A67,'1er Trimestre (Final)'!$B$16:$G$463,3,0)-C67</f>
        <v>0</v>
      </c>
      <c r="I67" s="59">
        <f>VLOOKUP($A67,'1er Trimestre (Final)'!$B$16:$G$463,4,0)-D67</f>
        <v>0</v>
      </c>
      <c r="J67" s="59">
        <f>VLOOKUP($A67,'1er Trimestre (Final)'!$B$16:$G$463,5,0)-E67</f>
        <v>0</v>
      </c>
      <c r="K67" s="59">
        <f>VLOOKUP($A67,'1er Trimestre (Final)'!$B$16:$G$463,6,0)-F67</f>
        <v>0</v>
      </c>
    </row>
    <row r="68" spans="1:11" ht="11.25">
      <c r="A68" s="1" t="s">
        <v>134</v>
      </c>
      <c r="B68" s="1" t="s">
        <v>135</v>
      </c>
      <c r="C68" s="7">
        <v>13794</v>
      </c>
      <c r="D68" s="7">
        <v>0</v>
      </c>
      <c r="E68" s="7">
        <v>0</v>
      </c>
      <c r="F68" s="7">
        <v>13794</v>
      </c>
      <c r="H68" s="59">
        <f>VLOOKUP($A68,'1er Trimestre (Final)'!$B$16:$G$463,3,0)-C68</f>
        <v>0</v>
      </c>
      <c r="I68" s="59">
        <f>VLOOKUP($A68,'1er Trimestre (Final)'!$B$16:$G$463,4,0)-D68</f>
        <v>0</v>
      </c>
      <c r="J68" s="59">
        <f>VLOOKUP($A68,'1er Trimestre (Final)'!$B$16:$G$463,5,0)-E68</f>
        <v>0</v>
      </c>
      <c r="K68" s="59">
        <f>VLOOKUP($A68,'1er Trimestre (Final)'!$B$16:$G$463,6,0)-F68</f>
        <v>0</v>
      </c>
    </row>
    <row r="69" spans="1:11" ht="11.25">
      <c r="A69" s="1" t="s">
        <v>136</v>
      </c>
      <c r="B69" s="1" t="s">
        <v>137</v>
      </c>
      <c r="C69" s="7">
        <v>30014</v>
      </c>
      <c r="D69" s="7">
        <v>0</v>
      </c>
      <c r="E69" s="7">
        <v>0</v>
      </c>
      <c r="F69" s="7">
        <v>30014</v>
      </c>
      <c r="H69" s="59">
        <f>VLOOKUP($A69,'1er Trimestre (Final)'!$B$16:$G$463,3,0)-C69</f>
        <v>0</v>
      </c>
      <c r="I69" s="59">
        <f>VLOOKUP($A69,'1er Trimestre (Final)'!$B$16:$G$463,4,0)-D69</f>
        <v>0</v>
      </c>
      <c r="J69" s="59">
        <f>VLOOKUP($A69,'1er Trimestre (Final)'!$B$16:$G$463,5,0)-E69</f>
        <v>0</v>
      </c>
      <c r="K69" s="59">
        <f>VLOOKUP($A69,'1er Trimestre (Final)'!$B$16:$G$463,6,0)-F69</f>
        <v>0</v>
      </c>
    </row>
    <row r="70" spans="1:11" ht="11.25">
      <c r="A70" s="1" t="s">
        <v>138</v>
      </c>
      <c r="B70" s="1" t="s">
        <v>139</v>
      </c>
      <c r="C70" s="7">
        <v>2784</v>
      </c>
      <c r="D70" s="7">
        <v>0</v>
      </c>
      <c r="E70" s="7">
        <v>0</v>
      </c>
      <c r="F70" s="7">
        <v>2784</v>
      </c>
      <c r="H70" s="59">
        <f>VLOOKUP($A70,'1er Trimestre (Final)'!$B$16:$G$463,3,0)-C70</f>
        <v>0</v>
      </c>
      <c r="I70" s="59">
        <f>VLOOKUP($A70,'1er Trimestre (Final)'!$B$16:$G$463,4,0)-D70</f>
        <v>0</v>
      </c>
      <c r="J70" s="59">
        <f>VLOOKUP($A70,'1er Trimestre (Final)'!$B$16:$G$463,5,0)-E70</f>
        <v>0</v>
      </c>
      <c r="K70" s="59">
        <f>VLOOKUP($A70,'1er Trimestre (Final)'!$B$16:$G$463,6,0)-F70</f>
        <v>0</v>
      </c>
    </row>
    <row r="71" spans="1:11" ht="11.25">
      <c r="A71" s="1" t="s">
        <v>140</v>
      </c>
      <c r="B71" s="1" t="s">
        <v>141</v>
      </c>
      <c r="C71" s="7">
        <v>1700</v>
      </c>
      <c r="D71" s="7">
        <v>0</v>
      </c>
      <c r="E71" s="7">
        <v>0</v>
      </c>
      <c r="F71" s="7">
        <v>1700</v>
      </c>
      <c r="H71" s="59">
        <f>VLOOKUP($A71,'1er Trimestre (Final)'!$B$16:$G$463,3,0)-C71</f>
        <v>0</v>
      </c>
      <c r="I71" s="59">
        <f>VLOOKUP($A71,'1er Trimestre (Final)'!$B$16:$G$463,4,0)-D71</f>
        <v>0</v>
      </c>
      <c r="J71" s="59">
        <f>VLOOKUP($A71,'1er Trimestre (Final)'!$B$16:$G$463,5,0)-E71</f>
        <v>0</v>
      </c>
      <c r="K71" s="59">
        <f>VLOOKUP($A71,'1er Trimestre (Final)'!$B$16:$G$463,6,0)-F71</f>
        <v>0</v>
      </c>
    </row>
    <row r="72" spans="1:11" ht="11.25">
      <c r="A72" s="1" t="s">
        <v>142</v>
      </c>
      <c r="B72" s="1" t="s">
        <v>143</v>
      </c>
      <c r="C72" s="7">
        <v>1700</v>
      </c>
      <c r="D72" s="7">
        <v>0</v>
      </c>
      <c r="E72" s="7">
        <v>0</v>
      </c>
      <c r="F72" s="7">
        <v>1700</v>
      </c>
      <c r="H72" s="59">
        <f>VLOOKUP($A72,'1er Trimestre (Final)'!$B$16:$G$463,3,0)-C72</f>
        <v>0</v>
      </c>
      <c r="I72" s="59">
        <f>VLOOKUP($A72,'1er Trimestre (Final)'!$B$16:$G$463,4,0)-D72</f>
        <v>0</v>
      </c>
      <c r="J72" s="59">
        <f>VLOOKUP($A72,'1er Trimestre (Final)'!$B$16:$G$463,5,0)-E72</f>
        <v>0</v>
      </c>
      <c r="K72" s="59">
        <f>VLOOKUP($A72,'1er Trimestre (Final)'!$B$16:$G$463,6,0)-F72</f>
        <v>0</v>
      </c>
    </row>
    <row r="73" spans="1:11" ht="11.25">
      <c r="A73" s="1" t="s">
        <v>144</v>
      </c>
      <c r="B73" s="1" t="s">
        <v>145</v>
      </c>
      <c r="C73" s="7">
        <v>0</v>
      </c>
      <c r="D73" s="7">
        <v>0</v>
      </c>
      <c r="E73" s="7">
        <v>0</v>
      </c>
      <c r="F73" s="7">
        <v>0</v>
      </c>
      <c r="H73" s="59">
        <f>VLOOKUP($A73,'1er Trimestre (Final)'!$B$16:$G$463,3,0)-C73</f>
        <v>0</v>
      </c>
      <c r="I73" s="59">
        <f>VLOOKUP($A73,'1er Trimestre (Final)'!$B$16:$G$463,4,0)-D73</f>
        <v>0</v>
      </c>
      <c r="J73" s="59">
        <f>VLOOKUP($A73,'1er Trimestre (Final)'!$B$16:$G$463,5,0)-E73</f>
        <v>0</v>
      </c>
      <c r="K73" s="59">
        <f>VLOOKUP($A73,'1er Trimestre (Final)'!$B$16:$G$463,6,0)-F73</f>
        <v>0</v>
      </c>
    </row>
    <row r="74" spans="1:11" ht="11.25">
      <c r="A74" s="1" t="s">
        <v>146</v>
      </c>
      <c r="B74" s="1" t="s">
        <v>147</v>
      </c>
      <c r="C74" s="7">
        <v>4007143</v>
      </c>
      <c r="D74" s="7">
        <v>149417</v>
      </c>
      <c r="E74" s="7">
        <v>7372</v>
      </c>
      <c r="F74" s="7">
        <v>4149188</v>
      </c>
      <c r="H74" s="59">
        <f>VLOOKUP($A74,'1er Trimestre (Final)'!$B$16:$G$463,3,0)-C74</f>
        <v>0</v>
      </c>
      <c r="I74" s="59">
        <f>VLOOKUP($A74,'1er Trimestre (Final)'!$B$16:$G$463,4,0)-D74</f>
        <v>0</v>
      </c>
      <c r="J74" s="59">
        <f>VLOOKUP($A74,'1er Trimestre (Final)'!$B$16:$G$463,5,0)-E74</f>
        <v>0</v>
      </c>
      <c r="K74" s="59">
        <f>VLOOKUP($A74,'1er Trimestre (Final)'!$B$16:$G$463,6,0)-F74</f>
        <v>0</v>
      </c>
    </row>
    <row r="75" spans="1:11" ht="11.25">
      <c r="A75" s="1" t="s">
        <v>148</v>
      </c>
      <c r="B75" s="1" t="s">
        <v>149</v>
      </c>
      <c r="C75" s="7">
        <v>3968682</v>
      </c>
      <c r="D75" s="7">
        <v>149417</v>
      </c>
      <c r="E75" s="7">
        <v>7335</v>
      </c>
      <c r="F75" s="7">
        <v>4110764</v>
      </c>
      <c r="H75" s="59">
        <f>VLOOKUP($A75,'1er Trimestre (Final)'!$B$16:$G$463,3,0)-C75</f>
        <v>0</v>
      </c>
      <c r="I75" s="59">
        <f>VLOOKUP($A75,'1er Trimestre (Final)'!$B$16:$G$463,4,0)-D75</f>
        <v>0</v>
      </c>
      <c r="J75" s="59">
        <f>VLOOKUP($A75,'1er Trimestre (Final)'!$B$16:$G$463,5,0)-E75</f>
        <v>0</v>
      </c>
      <c r="K75" s="59">
        <f>VLOOKUP($A75,'1er Trimestre (Final)'!$B$16:$G$463,6,0)-F75</f>
        <v>0</v>
      </c>
    </row>
    <row r="76" spans="1:11" ht="11.25">
      <c r="A76" s="1" t="s">
        <v>150</v>
      </c>
      <c r="B76" s="1" t="s">
        <v>151</v>
      </c>
      <c r="C76" s="7">
        <v>38461</v>
      </c>
      <c r="D76" s="7">
        <v>0</v>
      </c>
      <c r="E76" s="7">
        <v>37</v>
      </c>
      <c r="F76" s="7">
        <v>38424</v>
      </c>
      <c r="H76" s="59">
        <f>VLOOKUP($A76,'1er Trimestre (Final)'!$B$16:$G$463,3,0)-C76</f>
        <v>0</v>
      </c>
      <c r="I76" s="59">
        <f>VLOOKUP($A76,'1er Trimestre (Final)'!$B$16:$G$463,4,0)-D76</f>
        <v>0</v>
      </c>
      <c r="J76" s="59">
        <f>VLOOKUP($A76,'1er Trimestre (Final)'!$B$16:$G$463,5,0)-E76</f>
        <v>0</v>
      </c>
      <c r="K76" s="59">
        <f>VLOOKUP($A76,'1er Trimestre (Final)'!$B$16:$G$463,6,0)-F76</f>
        <v>0</v>
      </c>
    </row>
    <row r="77" spans="1:11" ht="11.25">
      <c r="A77" s="1" t="s">
        <v>152</v>
      </c>
      <c r="B77" s="1" t="s">
        <v>153</v>
      </c>
      <c r="C77" s="7">
        <v>6230930</v>
      </c>
      <c r="D77" s="7">
        <v>658547</v>
      </c>
      <c r="E77" s="7">
        <v>486054</v>
      </c>
      <c r="F77" s="7">
        <v>6403423</v>
      </c>
      <c r="H77" s="59">
        <f>VLOOKUP($A77,'1er Trimestre (Final)'!$B$16:$G$463,3,0)-C77</f>
        <v>1</v>
      </c>
      <c r="I77" s="59">
        <f>VLOOKUP($A77,'1er Trimestre (Final)'!$B$16:$G$463,4,0)-D77</f>
        <v>0</v>
      </c>
      <c r="J77" s="59">
        <f>VLOOKUP($A77,'1er Trimestre (Final)'!$B$16:$G$463,5,0)-E77</f>
        <v>1</v>
      </c>
      <c r="K77" s="59">
        <f>VLOOKUP($A77,'1er Trimestre (Final)'!$B$16:$G$463,6,0)-F77</f>
        <v>0</v>
      </c>
    </row>
    <row r="78" spans="1:11" ht="11.25">
      <c r="A78" s="1" t="s">
        <v>154</v>
      </c>
      <c r="B78" s="1" t="s">
        <v>155</v>
      </c>
      <c r="C78" s="7">
        <v>589817</v>
      </c>
      <c r="D78" s="7">
        <v>80250</v>
      </c>
      <c r="E78" s="7">
        <v>7902</v>
      </c>
      <c r="F78" s="7">
        <v>662164</v>
      </c>
      <c r="H78" s="59">
        <f>VLOOKUP($A78,'1er Trimestre (Final)'!$B$16:$G$463,3,0)-C78</f>
        <v>0</v>
      </c>
      <c r="I78" s="59">
        <f>VLOOKUP($A78,'1er Trimestre (Final)'!$B$16:$G$463,4,0)-D78</f>
        <v>0</v>
      </c>
      <c r="J78" s="59">
        <f>VLOOKUP($A78,'1er Trimestre (Final)'!$B$16:$G$463,5,0)-E78</f>
        <v>1</v>
      </c>
      <c r="K78" s="59">
        <f>VLOOKUP($A78,'1er Trimestre (Final)'!$B$16:$G$463,6,0)-F78</f>
        <v>0</v>
      </c>
    </row>
    <row r="79" spans="1:11" ht="11.25">
      <c r="A79" s="1" t="s">
        <v>156</v>
      </c>
      <c r="B79" s="1" t="s">
        <v>157</v>
      </c>
      <c r="C79" s="7">
        <v>5641114</v>
      </c>
      <c r="D79" s="7">
        <v>578297</v>
      </c>
      <c r="E79" s="7">
        <v>478151</v>
      </c>
      <c r="F79" s="7">
        <v>5741259</v>
      </c>
      <c r="H79" s="59">
        <f>VLOOKUP($A79,'1er Trimestre (Final)'!$B$16:$G$463,3,0)-C79</f>
        <v>0</v>
      </c>
      <c r="I79" s="59">
        <f>VLOOKUP($A79,'1er Trimestre (Final)'!$B$16:$G$463,4,0)-D79</f>
        <v>0</v>
      </c>
      <c r="J79" s="59">
        <f>VLOOKUP($A79,'1er Trimestre (Final)'!$B$16:$G$463,5,0)-E79</f>
        <v>1</v>
      </c>
      <c r="K79" s="59">
        <f>VLOOKUP($A79,'1er Trimestre (Final)'!$B$16:$G$463,6,0)-F79</f>
        <v>0</v>
      </c>
    </row>
    <row r="80" spans="1:11" ht="22.5">
      <c r="A80" s="1" t="s">
        <v>158</v>
      </c>
      <c r="B80" s="1" t="s">
        <v>159</v>
      </c>
      <c r="C80" s="7">
        <v>905814</v>
      </c>
      <c r="D80" s="7">
        <v>0</v>
      </c>
      <c r="E80" s="7">
        <v>0</v>
      </c>
      <c r="F80" s="7">
        <v>905814</v>
      </c>
      <c r="H80" s="59">
        <f>VLOOKUP($A80,'1er Trimestre (Final)'!$B$16:$G$463,3,0)-C80</f>
        <v>0</v>
      </c>
      <c r="I80" s="59">
        <f>VLOOKUP($A80,'1er Trimestre (Final)'!$B$16:$G$463,4,0)-D80</f>
        <v>0</v>
      </c>
      <c r="J80" s="59">
        <f>VLOOKUP($A80,'1er Trimestre (Final)'!$B$16:$G$463,5,0)-E80</f>
        <v>0</v>
      </c>
      <c r="K80" s="59">
        <f>VLOOKUP($A80,'1er Trimestre (Final)'!$B$16:$G$463,6,0)-F80</f>
        <v>0</v>
      </c>
    </row>
    <row r="81" spans="1:11" ht="11.25">
      <c r="A81" s="1" t="s">
        <v>160</v>
      </c>
      <c r="B81" s="1" t="s">
        <v>161</v>
      </c>
      <c r="C81" s="7">
        <v>905814</v>
      </c>
      <c r="D81" s="7">
        <v>0</v>
      </c>
      <c r="E81" s="7">
        <v>0</v>
      </c>
      <c r="F81" s="7">
        <v>905814</v>
      </c>
      <c r="H81" s="59">
        <f>VLOOKUP($A81,'1er Trimestre (Final)'!$B$16:$G$463,3,0)-C81</f>
        <v>0</v>
      </c>
      <c r="I81" s="59">
        <f>VLOOKUP($A81,'1er Trimestre (Final)'!$B$16:$G$463,4,0)-D81</f>
        <v>0</v>
      </c>
      <c r="J81" s="59">
        <f>VLOOKUP($A81,'1er Trimestre (Final)'!$B$16:$G$463,5,0)-E81</f>
        <v>0</v>
      </c>
      <c r="K81" s="59">
        <f>VLOOKUP($A81,'1er Trimestre (Final)'!$B$16:$G$463,6,0)-F81</f>
        <v>0</v>
      </c>
    </row>
    <row r="82" spans="1:11" ht="22.5">
      <c r="A82" s="1" t="s">
        <v>162</v>
      </c>
      <c r="B82" s="1" t="s">
        <v>163</v>
      </c>
      <c r="C82" s="7">
        <v>114920</v>
      </c>
      <c r="D82" s="7">
        <v>0</v>
      </c>
      <c r="E82" s="7">
        <v>0</v>
      </c>
      <c r="F82" s="7">
        <v>114920</v>
      </c>
      <c r="H82" s="59">
        <f>VLOOKUP($A82,'1er Trimestre (Final)'!$B$16:$G$463,3,0)-C82</f>
        <v>0</v>
      </c>
      <c r="I82" s="59">
        <f>VLOOKUP($A82,'1er Trimestre (Final)'!$B$16:$G$463,4,0)-D82</f>
        <v>0</v>
      </c>
      <c r="J82" s="59">
        <f>VLOOKUP($A82,'1er Trimestre (Final)'!$B$16:$G$463,5,0)-E82</f>
        <v>0</v>
      </c>
      <c r="K82" s="59">
        <f>VLOOKUP($A82,'1er Trimestre (Final)'!$B$16:$G$463,6,0)-F82</f>
        <v>0</v>
      </c>
    </row>
    <row r="83" spans="1:11" ht="11.25">
      <c r="A83" s="1" t="s">
        <v>164</v>
      </c>
      <c r="B83" s="1" t="s">
        <v>165</v>
      </c>
      <c r="C83" s="7">
        <v>114920</v>
      </c>
      <c r="D83" s="7">
        <v>0</v>
      </c>
      <c r="E83" s="7">
        <v>0</v>
      </c>
      <c r="F83" s="7">
        <v>114920</v>
      </c>
      <c r="H83" s="59">
        <f>VLOOKUP($A83,'1er Trimestre (Final)'!$B$16:$G$463,3,0)-C83</f>
        <v>0</v>
      </c>
      <c r="I83" s="59">
        <f>VLOOKUP($A83,'1er Trimestre (Final)'!$B$16:$G$463,4,0)-D83</f>
        <v>0</v>
      </c>
      <c r="J83" s="59">
        <f>VLOOKUP($A83,'1er Trimestre (Final)'!$B$16:$G$463,5,0)-E83</f>
        <v>0</v>
      </c>
      <c r="K83" s="59">
        <f>VLOOKUP($A83,'1er Trimestre (Final)'!$B$16:$G$463,6,0)-F83</f>
        <v>0</v>
      </c>
    </row>
    <row r="84" spans="1:11" ht="11.25">
      <c r="A84" s="1" t="s">
        <v>166</v>
      </c>
      <c r="B84" s="1" t="s">
        <v>167</v>
      </c>
      <c r="C84" s="7">
        <v>-6087665</v>
      </c>
      <c r="D84" s="7">
        <v>21584</v>
      </c>
      <c r="E84" s="7">
        <v>372192</v>
      </c>
      <c r="F84" s="7">
        <v>-6438273</v>
      </c>
      <c r="H84" s="59">
        <f>VLOOKUP($A84,'1er Trimestre (Final)'!$B$16:$G$463,3,0)-C84</f>
        <v>-1</v>
      </c>
      <c r="I84" s="59">
        <f>VLOOKUP($A84,'1er Trimestre (Final)'!$B$16:$G$463,4,0)-D84</f>
        <v>0</v>
      </c>
      <c r="J84" s="59">
        <f>VLOOKUP($A84,'1er Trimestre (Final)'!$B$16:$G$463,5,0)-E84</f>
        <v>1</v>
      </c>
      <c r="K84" s="59">
        <f>VLOOKUP($A84,'1er Trimestre (Final)'!$B$16:$G$463,6,0)-F84</f>
        <v>-2</v>
      </c>
    </row>
    <row r="85" spans="1:11" ht="11.25">
      <c r="A85" s="1" t="s">
        <v>168</v>
      </c>
      <c r="B85" s="1" t="s">
        <v>104</v>
      </c>
      <c r="C85" s="7">
        <v>-931721</v>
      </c>
      <c r="D85" s="7">
        <v>0</v>
      </c>
      <c r="E85" s="7">
        <v>54542</v>
      </c>
      <c r="F85" s="7">
        <v>-986263</v>
      </c>
      <c r="H85" s="59">
        <f>VLOOKUP($A85,'1er Trimestre (Final)'!$B$16:$G$463,3,0)-C85</f>
        <v>0</v>
      </c>
      <c r="I85" s="59">
        <f>VLOOKUP($A85,'1er Trimestre (Final)'!$B$16:$G$463,4,0)-D85</f>
        <v>0</v>
      </c>
      <c r="J85" s="59">
        <f>VLOOKUP($A85,'1er Trimestre (Final)'!$B$16:$G$463,5,0)-E85</f>
        <v>0</v>
      </c>
      <c r="K85" s="59">
        <f>VLOOKUP($A85,'1er Trimestre (Final)'!$B$16:$G$463,6,0)-F85</f>
        <v>0</v>
      </c>
    </row>
    <row r="86" spans="1:11" ht="11.25">
      <c r="A86" s="1" t="s">
        <v>169</v>
      </c>
      <c r="B86" s="1" t="s">
        <v>110</v>
      </c>
      <c r="C86" s="7">
        <v>-39729</v>
      </c>
      <c r="D86" s="7">
        <v>0</v>
      </c>
      <c r="E86" s="7">
        <v>114</v>
      </c>
      <c r="F86" s="7">
        <v>-39843</v>
      </c>
      <c r="H86" s="59">
        <f>VLOOKUP($A86,'1er Trimestre (Final)'!$B$16:$G$463,3,0)-C86</f>
        <v>0</v>
      </c>
      <c r="I86" s="59">
        <f>VLOOKUP($A86,'1er Trimestre (Final)'!$B$16:$G$463,4,0)-D86</f>
        <v>0</v>
      </c>
      <c r="J86" s="59">
        <f>VLOOKUP($A86,'1er Trimestre (Final)'!$B$16:$G$463,5,0)-E86</f>
        <v>0</v>
      </c>
      <c r="K86" s="59">
        <f>VLOOKUP($A86,'1er Trimestre (Final)'!$B$16:$G$463,6,0)-F86</f>
        <v>0</v>
      </c>
    </row>
    <row r="87" spans="1:11" ht="11.25">
      <c r="A87" s="1" t="s">
        <v>170</v>
      </c>
      <c r="B87" s="1" t="s">
        <v>112</v>
      </c>
      <c r="C87" s="7">
        <v>-1113</v>
      </c>
      <c r="D87" s="7">
        <v>0</v>
      </c>
      <c r="E87" s="7">
        <v>0</v>
      </c>
      <c r="F87" s="7">
        <v>-1113</v>
      </c>
      <c r="H87" s="59">
        <f>VLOOKUP($A87,'1er Trimestre (Final)'!$B$16:$G$463,3,0)-C87</f>
        <v>0</v>
      </c>
      <c r="I87" s="59">
        <f>VLOOKUP($A87,'1er Trimestre (Final)'!$B$16:$G$463,4,0)-D87</f>
        <v>0</v>
      </c>
      <c r="J87" s="59">
        <f>VLOOKUP($A87,'1er Trimestre (Final)'!$B$16:$G$463,5,0)-E87</f>
        <v>0</v>
      </c>
      <c r="K87" s="59">
        <f>VLOOKUP($A87,'1er Trimestre (Final)'!$B$16:$G$463,6,0)-F87</f>
        <v>0</v>
      </c>
    </row>
    <row r="88" spans="1:11" ht="11.25">
      <c r="A88" s="1" t="s">
        <v>171</v>
      </c>
      <c r="B88" s="1" t="s">
        <v>172</v>
      </c>
      <c r="C88" s="7">
        <v>-1652929</v>
      </c>
      <c r="D88" s="7">
        <v>0</v>
      </c>
      <c r="E88" s="7">
        <v>81859</v>
      </c>
      <c r="F88" s="7">
        <v>-1734788</v>
      </c>
      <c r="H88" s="59">
        <f>VLOOKUP($A88,'1er Trimestre (Final)'!$B$16:$G$463,3,0)-C88</f>
        <v>0</v>
      </c>
      <c r="I88" s="59">
        <f>VLOOKUP($A88,'1er Trimestre (Final)'!$B$16:$G$463,4,0)-D88</f>
        <v>0</v>
      </c>
      <c r="J88" s="59">
        <f>VLOOKUP($A88,'1er Trimestre (Final)'!$B$16:$G$463,5,0)-E88</f>
        <v>0</v>
      </c>
      <c r="K88" s="59">
        <f>VLOOKUP($A88,'1er Trimestre (Final)'!$B$16:$G$463,6,0)-F88</f>
        <v>0</v>
      </c>
    </row>
    <row r="89" spans="1:11" ht="11.25">
      <c r="A89" s="1" t="s">
        <v>173</v>
      </c>
      <c r="B89" s="1" t="s">
        <v>116</v>
      </c>
      <c r="C89" s="7">
        <v>-3176302</v>
      </c>
      <c r="D89" s="7">
        <v>21584</v>
      </c>
      <c r="E89" s="7">
        <v>210217</v>
      </c>
      <c r="F89" s="7">
        <v>-3364935</v>
      </c>
      <c r="H89" s="59">
        <f>VLOOKUP($A89,'1er Trimestre (Final)'!$B$16:$G$463,3,0)-C89</f>
        <v>0</v>
      </c>
      <c r="I89" s="59">
        <f>VLOOKUP($A89,'1er Trimestre (Final)'!$B$16:$G$463,4,0)-D89</f>
        <v>0</v>
      </c>
      <c r="J89" s="59">
        <f>VLOOKUP($A89,'1er Trimestre (Final)'!$B$16:$G$463,5,0)-E89</f>
        <v>0</v>
      </c>
      <c r="K89" s="59">
        <f>VLOOKUP($A89,'1er Trimestre (Final)'!$B$16:$G$463,6,0)-F89</f>
        <v>0</v>
      </c>
    </row>
    <row r="90" spans="1:11" ht="11.25">
      <c r="A90" s="1" t="s">
        <v>174</v>
      </c>
      <c r="B90" s="1" t="s">
        <v>118</v>
      </c>
      <c r="C90" s="7">
        <v>-268716</v>
      </c>
      <c r="D90" s="7">
        <v>0</v>
      </c>
      <c r="E90" s="7">
        <v>22666</v>
      </c>
      <c r="F90" s="7">
        <v>-291382</v>
      </c>
      <c r="H90" s="59">
        <f>VLOOKUP($A90,'1er Trimestre (Final)'!$B$16:$G$463,3,0)-C90</f>
        <v>0</v>
      </c>
      <c r="I90" s="59">
        <f>VLOOKUP($A90,'1er Trimestre (Final)'!$B$16:$G$463,4,0)-D90</f>
        <v>0</v>
      </c>
      <c r="J90" s="59">
        <f>VLOOKUP($A90,'1er Trimestre (Final)'!$B$16:$G$463,5,0)-E90</f>
        <v>0</v>
      </c>
      <c r="K90" s="59">
        <f>VLOOKUP($A90,'1er Trimestre (Final)'!$B$16:$G$463,6,0)-F90</f>
        <v>0</v>
      </c>
    </row>
    <row r="91" spans="1:11" ht="22.5">
      <c r="A91" s="1" t="s">
        <v>175</v>
      </c>
      <c r="B91" s="1" t="s">
        <v>176</v>
      </c>
      <c r="C91" s="7">
        <v>-17156</v>
      </c>
      <c r="D91" s="7">
        <v>0</v>
      </c>
      <c r="E91" s="7">
        <v>2794</v>
      </c>
      <c r="F91" s="7">
        <v>-19951</v>
      </c>
      <c r="H91" s="59">
        <f>VLOOKUP($A91,'1er Trimestre (Final)'!$B$16:$G$463,3,0)-C91</f>
        <v>0</v>
      </c>
      <c r="I91" s="59">
        <f>VLOOKUP($A91,'1er Trimestre (Final)'!$B$16:$G$463,4,0)-D91</f>
        <v>0</v>
      </c>
      <c r="J91" s="59">
        <f>VLOOKUP($A91,'1er Trimestre (Final)'!$B$16:$G$463,5,0)-E91</f>
        <v>1</v>
      </c>
      <c r="K91" s="59">
        <f>VLOOKUP($A91,'1er Trimestre (Final)'!$B$16:$G$463,6,0)-F91</f>
        <v>0</v>
      </c>
    </row>
    <row r="92" spans="1:11" ht="22.5">
      <c r="A92" s="1" t="s">
        <v>177</v>
      </c>
      <c r="B92" s="1" t="s">
        <v>178</v>
      </c>
      <c r="C92" s="7">
        <v>-145340</v>
      </c>
      <c r="D92" s="7">
        <v>0</v>
      </c>
      <c r="E92" s="7">
        <v>0</v>
      </c>
      <c r="F92" s="7">
        <v>-145340</v>
      </c>
      <c r="H92" s="59">
        <f>VLOOKUP($A92,'1er Trimestre (Final)'!$B$16:$G$463,3,0)-C92</f>
        <v>0</v>
      </c>
      <c r="I92" s="59">
        <f>VLOOKUP($A92,'1er Trimestre (Final)'!$B$16:$G$463,4,0)-D92</f>
        <v>0</v>
      </c>
      <c r="J92" s="59">
        <f>VLOOKUP($A92,'1er Trimestre (Final)'!$B$16:$G$463,5,0)-E92</f>
        <v>0</v>
      </c>
      <c r="K92" s="59">
        <f>VLOOKUP($A92,'1er Trimestre (Final)'!$B$16:$G$463,6,0)-F92</f>
        <v>0</v>
      </c>
    </row>
    <row r="93" spans="1:11" ht="11.25">
      <c r="A93" s="1" t="s">
        <v>179</v>
      </c>
      <c r="B93" s="1" t="s">
        <v>180</v>
      </c>
      <c r="C93" s="7">
        <v>-145340</v>
      </c>
      <c r="D93" s="7">
        <v>0</v>
      </c>
      <c r="E93" s="7">
        <v>0</v>
      </c>
      <c r="F93" s="7">
        <v>-145340</v>
      </c>
      <c r="H93" s="59">
        <f>VLOOKUP($A93,'1er Trimestre (Final)'!$B$16:$G$463,3,0)-C93</f>
        <v>0</v>
      </c>
      <c r="I93" s="59">
        <f>VLOOKUP($A93,'1er Trimestre (Final)'!$B$16:$G$463,4,0)-D93</f>
        <v>0</v>
      </c>
      <c r="J93" s="59">
        <f>VLOOKUP($A93,'1er Trimestre (Final)'!$B$16:$G$463,5,0)-E93</f>
        <v>0</v>
      </c>
      <c r="K93" s="59">
        <f>VLOOKUP($A93,'1er Trimestre (Final)'!$B$16:$G$463,6,0)-F93</f>
        <v>0</v>
      </c>
    </row>
    <row r="94" spans="1:11" ht="11.25">
      <c r="A94" s="1" t="s">
        <v>181</v>
      </c>
      <c r="B94" s="1" t="s">
        <v>182</v>
      </c>
      <c r="C94" s="7">
        <v>79198774</v>
      </c>
      <c r="D94" s="7">
        <v>1248804</v>
      </c>
      <c r="E94" s="7">
        <v>1992128</v>
      </c>
      <c r="F94" s="7">
        <v>78455450</v>
      </c>
      <c r="H94" s="59">
        <f>VLOOKUP($A94,'1er Trimestre (Final)'!$B$16:$G$463,3,0)-C94</f>
        <v>0</v>
      </c>
      <c r="I94" s="59">
        <f>VLOOKUP($A94,'1er Trimestre (Final)'!$B$16:$G$463,4,0)-D94</f>
        <v>-1</v>
      </c>
      <c r="J94" s="59">
        <f>VLOOKUP($A94,'1er Trimestre (Final)'!$B$16:$G$463,5,0)-E94</f>
        <v>0</v>
      </c>
      <c r="K94" s="59">
        <f>VLOOKUP($A94,'1er Trimestre (Final)'!$B$16:$G$463,6,0)-F94</f>
        <v>-1</v>
      </c>
    </row>
    <row r="95" spans="1:11" ht="11.25">
      <c r="A95" s="1" t="s">
        <v>183</v>
      </c>
      <c r="B95" s="1" t="s">
        <v>184</v>
      </c>
      <c r="C95" s="7">
        <v>0</v>
      </c>
      <c r="D95" s="7">
        <v>0</v>
      </c>
      <c r="E95" s="7">
        <v>0</v>
      </c>
      <c r="F95" s="7">
        <v>0</v>
      </c>
      <c r="H95" s="59">
        <f>VLOOKUP($A95,'1er Trimestre (Final)'!$B$16:$G$463,3,0)-C95</f>
        <v>0</v>
      </c>
      <c r="I95" s="59">
        <f>VLOOKUP($A95,'1er Trimestre (Final)'!$B$16:$G$463,4,0)-D95</f>
        <v>0</v>
      </c>
      <c r="J95" s="59">
        <f>VLOOKUP($A95,'1er Trimestre (Final)'!$B$16:$G$463,5,0)-E95</f>
        <v>0</v>
      </c>
      <c r="K95" s="59">
        <f>VLOOKUP($A95,'1er Trimestre (Final)'!$B$16:$G$463,6,0)-F95</f>
        <v>0</v>
      </c>
    </row>
    <row r="96" spans="1:11" ht="11.25">
      <c r="A96" s="1" t="s">
        <v>185</v>
      </c>
      <c r="B96" s="1" t="s">
        <v>186</v>
      </c>
      <c r="C96" s="7">
        <v>0</v>
      </c>
      <c r="D96" s="7">
        <v>0</v>
      </c>
      <c r="E96" s="7">
        <v>0</v>
      </c>
      <c r="F96" s="7">
        <v>0</v>
      </c>
      <c r="H96" s="59">
        <f>VLOOKUP($A96,'1er Trimestre (Final)'!$B$16:$G$463,3,0)-C96</f>
        <v>0</v>
      </c>
      <c r="I96" s="59">
        <f>VLOOKUP($A96,'1er Trimestre (Final)'!$B$16:$G$463,4,0)-D96</f>
        <v>0</v>
      </c>
      <c r="J96" s="59">
        <f>VLOOKUP($A96,'1er Trimestre (Final)'!$B$16:$G$463,5,0)-E96</f>
        <v>0</v>
      </c>
      <c r="K96" s="59">
        <f>VLOOKUP($A96,'1er Trimestre (Final)'!$B$16:$G$463,6,0)-F96</f>
        <v>0</v>
      </c>
    </row>
    <row r="97" spans="1:11" ht="22.5">
      <c r="A97" s="1" t="s">
        <v>187</v>
      </c>
      <c r="B97" s="1" t="s">
        <v>188</v>
      </c>
      <c r="C97" s="7">
        <v>18330231</v>
      </c>
      <c r="D97" s="7">
        <v>28647</v>
      </c>
      <c r="E97" s="7">
        <v>94862</v>
      </c>
      <c r="F97" s="7">
        <v>18264016</v>
      </c>
      <c r="H97" s="59">
        <f>VLOOKUP($A97,'1er Trimestre (Final)'!$B$16:$G$463,3,0)-C97</f>
        <v>0</v>
      </c>
      <c r="I97" s="59">
        <f>VLOOKUP($A97,'1er Trimestre (Final)'!$B$16:$G$463,4,0)-D97</f>
        <v>0</v>
      </c>
      <c r="J97" s="59">
        <f>VLOOKUP($A97,'1er Trimestre (Final)'!$B$16:$G$463,5,0)-E97</f>
        <v>1</v>
      </c>
      <c r="K97" s="59">
        <f>VLOOKUP($A97,'1er Trimestre (Final)'!$B$16:$G$463,6,0)-F97</f>
        <v>-1</v>
      </c>
    </row>
    <row r="98" spans="1:11" ht="11.25">
      <c r="A98" s="1" t="s">
        <v>189</v>
      </c>
      <c r="B98" s="1" t="s">
        <v>190</v>
      </c>
      <c r="C98" s="7">
        <v>122494</v>
      </c>
      <c r="D98" s="7">
        <v>28647</v>
      </c>
      <c r="E98" s="7">
        <v>94832</v>
      </c>
      <c r="F98" s="7">
        <v>56308</v>
      </c>
      <c r="H98" s="59">
        <f>VLOOKUP($A98,'1er Trimestre (Final)'!$B$16:$G$463,3,0)-C98</f>
        <v>0</v>
      </c>
      <c r="I98" s="59">
        <f>VLOOKUP($A98,'1er Trimestre (Final)'!$B$16:$G$463,4,0)-D98</f>
        <v>0</v>
      </c>
      <c r="J98" s="59">
        <f>VLOOKUP($A98,'1er Trimestre (Final)'!$B$16:$G$463,5,0)-E98</f>
        <v>1</v>
      </c>
      <c r="K98" s="59">
        <f>VLOOKUP($A98,'1er Trimestre (Final)'!$B$16:$G$463,6,0)-F98</f>
        <v>0</v>
      </c>
    </row>
    <row r="99" spans="1:11" ht="11.25">
      <c r="A99" s="1" t="s">
        <v>191</v>
      </c>
      <c r="B99" s="1" t="s">
        <v>38</v>
      </c>
      <c r="C99" s="7">
        <v>18207707</v>
      </c>
      <c r="D99" s="7">
        <v>0</v>
      </c>
      <c r="E99" s="7">
        <v>0</v>
      </c>
      <c r="F99" s="7">
        <v>18207707</v>
      </c>
      <c r="H99" s="59">
        <f>VLOOKUP($A99,'1er Trimestre (Final)'!$B$16:$G$463,3,0)-C99</f>
        <v>0</v>
      </c>
      <c r="I99" s="59">
        <f>VLOOKUP($A99,'1er Trimestre (Final)'!$B$16:$G$463,4,0)-D99</f>
        <v>0</v>
      </c>
      <c r="J99" s="59">
        <f>VLOOKUP($A99,'1er Trimestre (Final)'!$B$16:$G$463,5,0)-E99</f>
        <v>0</v>
      </c>
      <c r="K99" s="59">
        <f>VLOOKUP($A99,'1er Trimestre (Final)'!$B$16:$G$463,6,0)-F99</f>
        <v>0</v>
      </c>
    </row>
    <row r="100" spans="1:11" ht="11.25">
      <c r="A100" s="1" t="s">
        <v>192</v>
      </c>
      <c r="B100" s="1" t="s">
        <v>193</v>
      </c>
      <c r="C100" s="7">
        <v>30</v>
      </c>
      <c r="D100" s="7">
        <v>0</v>
      </c>
      <c r="E100" s="7">
        <v>30</v>
      </c>
      <c r="F100" s="7">
        <v>0</v>
      </c>
      <c r="H100" s="59">
        <f>VLOOKUP($A100,'1er Trimestre (Final)'!$B$16:$G$463,3,0)-C100</f>
        <v>0</v>
      </c>
      <c r="I100" s="59">
        <f>VLOOKUP($A100,'1er Trimestre (Final)'!$B$16:$G$463,4,0)-D100</f>
        <v>0</v>
      </c>
      <c r="J100" s="59">
        <f>VLOOKUP($A100,'1er Trimestre (Final)'!$B$16:$G$463,5,0)-E100</f>
        <v>0</v>
      </c>
      <c r="K100" s="59">
        <f>VLOOKUP($A100,'1er Trimestre (Final)'!$B$16:$G$463,6,0)-F100</f>
        <v>0</v>
      </c>
    </row>
    <row r="101" spans="1:11" ht="11.25">
      <c r="A101" s="1" t="s">
        <v>194</v>
      </c>
      <c r="B101" s="1" t="s">
        <v>195</v>
      </c>
      <c r="C101" s="7">
        <v>370538</v>
      </c>
      <c r="D101" s="7">
        <v>75</v>
      </c>
      <c r="E101" s="7">
        <v>58836</v>
      </c>
      <c r="F101" s="7">
        <v>311777</v>
      </c>
      <c r="H101" s="59">
        <f>VLOOKUP($A101,'1er Trimestre (Final)'!$B$16:$G$463,3,0)-C101</f>
        <v>0</v>
      </c>
      <c r="I101" s="59">
        <f>VLOOKUP($A101,'1er Trimestre (Final)'!$B$16:$G$463,4,0)-D101</f>
        <v>0</v>
      </c>
      <c r="J101" s="59">
        <f>VLOOKUP($A101,'1er Trimestre (Final)'!$B$16:$G$463,5,0)-E101</f>
        <v>0</v>
      </c>
      <c r="K101" s="59">
        <f>VLOOKUP($A101,'1er Trimestre (Final)'!$B$16:$G$463,6,0)-F101</f>
        <v>0</v>
      </c>
    </row>
    <row r="102" spans="1:11" ht="11.25">
      <c r="A102" s="1" t="s">
        <v>196</v>
      </c>
      <c r="B102" s="1" t="s">
        <v>197</v>
      </c>
      <c r="C102" s="7">
        <v>370530</v>
      </c>
      <c r="D102" s="7">
        <v>75</v>
      </c>
      <c r="E102" s="7">
        <v>58836</v>
      </c>
      <c r="F102" s="7">
        <v>311769</v>
      </c>
      <c r="H102" s="59">
        <f>VLOOKUP($A102,'1er Trimestre (Final)'!$B$16:$G$463,3,0)-C102</f>
        <v>0</v>
      </c>
      <c r="I102" s="59">
        <f>VLOOKUP($A102,'1er Trimestre (Final)'!$B$16:$G$463,4,0)-D102</f>
        <v>0</v>
      </c>
      <c r="J102" s="59">
        <f>VLOOKUP($A102,'1er Trimestre (Final)'!$B$16:$G$463,5,0)-E102</f>
        <v>0</v>
      </c>
      <c r="K102" s="59">
        <f>VLOOKUP($A102,'1er Trimestre (Final)'!$B$16:$G$463,6,0)-F102</f>
        <v>0</v>
      </c>
    </row>
    <row r="103" spans="1:11" ht="11.25">
      <c r="A103" s="1" t="s">
        <v>198</v>
      </c>
      <c r="B103" s="1" t="s">
        <v>199</v>
      </c>
      <c r="C103" s="7">
        <v>8</v>
      </c>
      <c r="D103" s="7">
        <v>0</v>
      </c>
      <c r="E103" s="7">
        <v>0</v>
      </c>
      <c r="F103" s="7">
        <v>8</v>
      </c>
      <c r="H103" s="59">
        <f>VLOOKUP($A103,'1er Trimestre (Final)'!$B$16:$G$463,3,0)-C103</f>
        <v>0</v>
      </c>
      <c r="I103" s="59">
        <f>VLOOKUP($A103,'1er Trimestre (Final)'!$B$16:$G$463,4,0)-D103</f>
        <v>0</v>
      </c>
      <c r="J103" s="59">
        <f>VLOOKUP($A103,'1er Trimestre (Final)'!$B$16:$G$463,5,0)-E103</f>
        <v>0</v>
      </c>
      <c r="K103" s="59">
        <f>VLOOKUP($A103,'1er Trimestre (Final)'!$B$16:$G$463,6,0)-F103</f>
        <v>0</v>
      </c>
    </row>
    <row r="104" spans="1:11" ht="11.25">
      <c r="A104" s="1" t="s">
        <v>200</v>
      </c>
      <c r="B104" s="1" t="s">
        <v>201</v>
      </c>
      <c r="C104" s="7">
        <v>7841600</v>
      </c>
      <c r="D104" s="7">
        <v>0</v>
      </c>
      <c r="E104" s="7">
        <v>0</v>
      </c>
      <c r="F104" s="7">
        <v>7841600</v>
      </c>
      <c r="H104" s="59">
        <f>VLOOKUP($A104,'1er Trimestre (Final)'!$B$16:$G$463,3,0)-C104</f>
        <v>0</v>
      </c>
      <c r="I104" s="59">
        <f>VLOOKUP($A104,'1er Trimestre (Final)'!$B$16:$G$463,4,0)-D104</f>
        <v>0</v>
      </c>
      <c r="J104" s="59">
        <f>VLOOKUP($A104,'1er Trimestre (Final)'!$B$16:$G$463,5,0)-E104</f>
        <v>0</v>
      </c>
      <c r="K104" s="59">
        <f>VLOOKUP($A104,'1er Trimestre (Final)'!$B$16:$G$463,6,0)-F104</f>
        <v>0</v>
      </c>
    </row>
    <row r="105" spans="1:11" ht="11.25">
      <c r="A105" s="1" t="s">
        <v>202</v>
      </c>
      <c r="B105" s="1" t="s">
        <v>203</v>
      </c>
      <c r="C105" s="7">
        <v>7831594</v>
      </c>
      <c r="D105" s="7">
        <v>0</v>
      </c>
      <c r="E105" s="7">
        <v>0</v>
      </c>
      <c r="F105" s="7">
        <v>7831594</v>
      </c>
      <c r="H105" s="59">
        <f>VLOOKUP($A105,'1er Trimestre (Final)'!$B$16:$G$463,3,0)-C105</f>
        <v>0</v>
      </c>
      <c r="I105" s="59">
        <f>VLOOKUP($A105,'1er Trimestre (Final)'!$B$16:$G$463,4,0)-D105</f>
        <v>0</v>
      </c>
      <c r="J105" s="59">
        <f>VLOOKUP($A105,'1er Trimestre (Final)'!$B$16:$G$463,5,0)-E105</f>
        <v>0</v>
      </c>
      <c r="K105" s="59">
        <f>VLOOKUP($A105,'1er Trimestre (Final)'!$B$16:$G$463,6,0)-F105</f>
        <v>0</v>
      </c>
    </row>
    <row r="106" spans="1:11" ht="11.25">
      <c r="A106" s="1" t="s">
        <v>204</v>
      </c>
      <c r="B106" s="1" t="s">
        <v>205</v>
      </c>
      <c r="C106" s="7">
        <v>10006</v>
      </c>
      <c r="D106" s="7">
        <v>0</v>
      </c>
      <c r="E106" s="7">
        <v>0</v>
      </c>
      <c r="F106" s="7">
        <v>10006</v>
      </c>
      <c r="H106" s="59">
        <f>VLOOKUP($A106,'1er Trimestre (Final)'!$B$16:$G$463,3,0)-C106</f>
        <v>0</v>
      </c>
      <c r="I106" s="59">
        <f>VLOOKUP($A106,'1er Trimestre (Final)'!$B$16:$G$463,4,0)-D106</f>
        <v>0</v>
      </c>
      <c r="J106" s="59">
        <f>VLOOKUP($A106,'1er Trimestre (Final)'!$B$16:$G$463,5,0)-E106</f>
        <v>0</v>
      </c>
      <c r="K106" s="59">
        <f>VLOOKUP($A106,'1er Trimestre (Final)'!$B$16:$G$463,6,0)-F106</f>
        <v>0</v>
      </c>
    </row>
    <row r="107" spans="1:11" ht="11.25">
      <c r="A107" s="1" t="s">
        <v>206</v>
      </c>
      <c r="B107" s="1" t="s">
        <v>207</v>
      </c>
      <c r="C107" s="7">
        <v>0</v>
      </c>
      <c r="D107" s="7">
        <v>0</v>
      </c>
      <c r="E107" s="7">
        <v>0</v>
      </c>
      <c r="F107" s="7">
        <v>0</v>
      </c>
      <c r="H107" s="59">
        <f>VLOOKUP($A107,'1er Trimestre (Final)'!$B$16:$G$463,3,0)-C107</f>
        <v>0</v>
      </c>
      <c r="I107" s="59">
        <f>VLOOKUP($A107,'1er Trimestre (Final)'!$B$16:$G$463,4,0)-D107</f>
        <v>0</v>
      </c>
      <c r="J107" s="59">
        <f>VLOOKUP($A107,'1er Trimestre (Final)'!$B$16:$G$463,5,0)-E107</f>
        <v>0</v>
      </c>
      <c r="K107" s="59">
        <f>VLOOKUP($A107,'1er Trimestre (Final)'!$B$16:$G$463,6,0)-F107</f>
        <v>0</v>
      </c>
    </row>
    <row r="108" spans="1:11" ht="22.5">
      <c r="A108" s="1" t="s">
        <v>208</v>
      </c>
      <c r="B108" s="1" t="s">
        <v>209</v>
      </c>
      <c r="C108" s="7">
        <v>-10006</v>
      </c>
      <c r="D108" s="7">
        <v>0</v>
      </c>
      <c r="E108" s="7">
        <v>0</v>
      </c>
      <c r="F108" s="7">
        <v>-10006</v>
      </c>
      <c r="H108" s="59">
        <f>VLOOKUP($A108,'1er Trimestre (Final)'!$B$16:$G$463,3,0)-C108</f>
        <v>0</v>
      </c>
      <c r="I108" s="59">
        <f>VLOOKUP($A108,'1er Trimestre (Final)'!$B$16:$G$463,4,0)-D108</f>
        <v>0</v>
      </c>
      <c r="J108" s="59">
        <f>VLOOKUP($A108,'1er Trimestre (Final)'!$B$16:$G$463,5,0)-E108</f>
        <v>0</v>
      </c>
      <c r="K108" s="59">
        <f>VLOOKUP($A108,'1er Trimestre (Final)'!$B$16:$G$463,6,0)-F108</f>
        <v>0</v>
      </c>
    </row>
    <row r="109" spans="1:11" ht="11.25">
      <c r="A109" s="1" t="s">
        <v>210</v>
      </c>
      <c r="B109" s="1" t="s">
        <v>205</v>
      </c>
      <c r="C109" s="7">
        <v>-10006</v>
      </c>
      <c r="D109" s="7">
        <v>0</v>
      </c>
      <c r="E109" s="7">
        <v>0</v>
      </c>
      <c r="F109" s="7">
        <v>-10006</v>
      </c>
      <c r="H109" s="59">
        <f>VLOOKUP($A109,'1er Trimestre (Final)'!$B$16:$G$463,3,0)-C109</f>
        <v>0</v>
      </c>
      <c r="I109" s="59">
        <f>VLOOKUP($A109,'1er Trimestre (Final)'!$B$16:$G$463,4,0)-D109</f>
        <v>0</v>
      </c>
      <c r="J109" s="59">
        <f>VLOOKUP($A109,'1er Trimestre (Final)'!$B$16:$G$463,5,0)-E109</f>
        <v>0</v>
      </c>
      <c r="K109" s="59">
        <f>VLOOKUP($A109,'1er Trimestre (Final)'!$B$16:$G$463,6,0)-F109</f>
        <v>0</v>
      </c>
    </row>
    <row r="110" spans="1:11" ht="11.25">
      <c r="A110" s="1" t="s">
        <v>211</v>
      </c>
      <c r="B110" s="1" t="s">
        <v>207</v>
      </c>
      <c r="C110" s="7">
        <v>0</v>
      </c>
      <c r="D110" s="7">
        <v>0</v>
      </c>
      <c r="E110" s="7">
        <v>0</v>
      </c>
      <c r="F110" s="7">
        <v>0</v>
      </c>
      <c r="H110" s="59">
        <f>VLOOKUP($A110,'1er Trimestre (Final)'!$B$16:$G$463,3,0)-C110</f>
        <v>0</v>
      </c>
      <c r="I110" s="59">
        <f>VLOOKUP($A110,'1er Trimestre (Final)'!$B$16:$G$463,4,0)-D110</f>
        <v>0</v>
      </c>
      <c r="J110" s="59">
        <f>VLOOKUP($A110,'1er Trimestre (Final)'!$B$16:$G$463,5,0)-E110</f>
        <v>0</v>
      </c>
      <c r="K110" s="59">
        <f>VLOOKUP($A110,'1er Trimestre (Final)'!$B$16:$G$463,6,0)-F110</f>
        <v>0</v>
      </c>
    </row>
    <row r="111" spans="1:11" ht="11.25">
      <c r="A111" s="1" t="s">
        <v>212</v>
      </c>
      <c r="B111" s="1" t="s">
        <v>213</v>
      </c>
      <c r="C111" s="7">
        <v>310920</v>
      </c>
      <c r="D111" s="7">
        <v>1220081</v>
      </c>
      <c r="E111" s="7">
        <v>1531001</v>
      </c>
      <c r="F111" s="7">
        <v>0</v>
      </c>
      <c r="H111" s="59">
        <f>VLOOKUP($A111,'1er Trimestre (Final)'!$B$16:$G$463,3,0)-C111</f>
        <v>0</v>
      </c>
      <c r="I111" s="59">
        <f>VLOOKUP($A111,'1er Trimestre (Final)'!$B$16:$G$463,4,0)-D111</f>
        <v>0</v>
      </c>
      <c r="J111" s="59">
        <f>VLOOKUP($A111,'1er Trimestre (Final)'!$B$16:$G$463,5,0)-E111</f>
        <v>0</v>
      </c>
      <c r="K111" s="59">
        <f>VLOOKUP($A111,'1er Trimestre (Final)'!$B$16:$G$463,6,0)-F111</f>
        <v>0</v>
      </c>
    </row>
    <row r="112" spans="1:11" ht="22.5">
      <c r="A112" s="1" t="s">
        <v>214</v>
      </c>
      <c r="B112" s="1" t="s">
        <v>215</v>
      </c>
      <c r="C112" s="7">
        <v>310920</v>
      </c>
      <c r="D112" s="7">
        <v>1220081</v>
      </c>
      <c r="E112" s="7">
        <v>1531001</v>
      </c>
      <c r="F112" s="7">
        <v>0</v>
      </c>
      <c r="H112" s="59">
        <f>VLOOKUP($A112,'1er Trimestre (Final)'!$B$16:$G$463,3,0)-C112</f>
        <v>0</v>
      </c>
      <c r="I112" s="59">
        <f>VLOOKUP($A112,'1er Trimestre (Final)'!$B$16:$G$463,4,0)-D112</f>
        <v>0</v>
      </c>
      <c r="J112" s="59">
        <f>VLOOKUP($A112,'1er Trimestre (Final)'!$B$16:$G$463,5,0)-E112</f>
        <v>0</v>
      </c>
      <c r="K112" s="59">
        <f>VLOOKUP($A112,'1er Trimestre (Final)'!$B$16:$G$463,6,0)-F112</f>
        <v>0</v>
      </c>
    </row>
    <row r="113" spans="1:11" ht="11.25">
      <c r="A113" s="1" t="s">
        <v>216</v>
      </c>
      <c r="B113" s="1" t="s">
        <v>217</v>
      </c>
      <c r="C113" s="7">
        <v>13481647</v>
      </c>
      <c r="D113" s="7">
        <v>0</v>
      </c>
      <c r="E113" s="7">
        <v>0</v>
      </c>
      <c r="F113" s="7">
        <v>13481647</v>
      </c>
      <c r="H113" s="59">
        <f>VLOOKUP($A113,'1er Trimestre (Final)'!$B$16:$G$463,3,0)-C113</f>
        <v>0</v>
      </c>
      <c r="I113" s="59">
        <f>VLOOKUP($A113,'1er Trimestre (Final)'!$B$16:$G$463,4,0)-D113</f>
        <v>0</v>
      </c>
      <c r="J113" s="59">
        <f>VLOOKUP($A113,'1er Trimestre (Final)'!$B$16:$G$463,5,0)-E113</f>
        <v>0</v>
      </c>
      <c r="K113" s="59">
        <f>VLOOKUP($A113,'1er Trimestre (Final)'!$B$16:$G$463,6,0)-F113</f>
        <v>0</v>
      </c>
    </row>
    <row r="114" spans="1:11" ht="11.25">
      <c r="A114" s="1" t="s">
        <v>218</v>
      </c>
      <c r="B114" s="1" t="s">
        <v>219</v>
      </c>
      <c r="C114" s="7">
        <v>12534192</v>
      </c>
      <c r="D114" s="7">
        <v>0</v>
      </c>
      <c r="E114" s="7">
        <v>0</v>
      </c>
      <c r="F114" s="7">
        <v>12534192</v>
      </c>
      <c r="H114" s="59">
        <f>VLOOKUP($A114,'1er Trimestre (Final)'!$B$16:$G$463,3,0)-C114</f>
        <v>0</v>
      </c>
      <c r="I114" s="59">
        <f>VLOOKUP($A114,'1er Trimestre (Final)'!$B$16:$G$463,4,0)-D114</f>
        <v>0</v>
      </c>
      <c r="J114" s="59">
        <f>VLOOKUP($A114,'1er Trimestre (Final)'!$B$16:$G$463,5,0)-E114</f>
        <v>0</v>
      </c>
      <c r="K114" s="59">
        <f>VLOOKUP($A114,'1er Trimestre (Final)'!$B$16:$G$463,6,0)-F114</f>
        <v>0</v>
      </c>
    </row>
    <row r="115" spans="1:11" ht="11.25">
      <c r="A115" s="1" t="s">
        <v>220</v>
      </c>
      <c r="B115" s="1" t="s">
        <v>221</v>
      </c>
      <c r="C115" s="7">
        <v>947455</v>
      </c>
      <c r="D115" s="7">
        <v>0</v>
      </c>
      <c r="E115" s="7">
        <v>0</v>
      </c>
      <c r="F115" s="7">
        <v>947455</v>
      </c>
      <c r="H115" s="59">
        <f>VLOOKUP($A115,'1er Trimestre (Final)'!$B$16:$G$463,3,0)-C115</f>
        <v>0</v>
      </c>
      <c r="I115" s="59">
        <f>VLOOKUP($A115,'1er Trimestre (Final)'!$B$16:$G$463,4,0)-D115</f>
        <v>0</v>
      </c>
      <c r="J115" s="59">
        <f>VLOOKUP($A115,'1er Trimestre (Final)'!$B$16:$G$463,5,0)-E115</f>
        <v>0</v>
      </c>
      <c r="K115" s="59">
        <f>VLOOKUP($A115,'1er Trimestre (Final)'!$B$16:$G$463,6,0)-F115</f>
        <v>0</v>
      </c>
    </row>
    <row r="116" spans="1:11" ht="22.5">
      <c r="A116" s="1" t="s">
        <v>222</v>
      </c>
      <c r="B116" s="1" t="s">
        <v>223</v>
      </c>
      <c r="C116" s="7">
        <v>-11802609</v>
      </c>
      <c r="D116" s="7">
        <v>0</v>
      </c>
      <c r="E116" s="7">
        <v>307428</v>
      </c>
      <c r="F116" s="7">
        <v>-12110037</v>
      </c>
      <c r="H116" s="59">
        <f>VLOOKUP($A116,'1er Trimestre (Final)'!$B$16:$G$463,3,0)-C116</f>
        <v>0</v>
      </c>
      <c r="I116" s="59">
        <f>VLOOKUP($A116,'1er Trimestre (Final)'!$B$16:$G$463,4,0)-D116</f>
        <v>0</v>
      </c>
      <c r="J116" s="59">
        <f>VLOOKUP($A116,'1er Trimestre (Final)'!$B$16:$G$463,5,0)-E116</f>
        <v>0</v>
      </c>
      <c r="K116" s="59">
        <f>VLOOKUP($A116,'1er Trimestre (Final)'!$B$16:$G$463,6,0)-F116</f>
        <v>0</v>
      </c>
    </row>
    <row r="117" spans="1:11" ht="11.25">
      <c r="A117" s="1" t="s">
        <v>224</v>
      </c>
      <c r="B117" s="1" t="s">
        <v>219</v>
      </c>
      <c r="C117" s="7">
        <v>-10911654</v>
      </c>
      <c r="D117" s="7">
        <v>0</v>
      </c>
      <c r="E117" s="7">
        <v>300991</v>
      </c>
      <c r="F117" s="7">
        <v>-11212646</v>
      </c>
      <c r="H117" s="59">
        <f>VLOOKUP($A117,'1er Trimestre (Final)'!$B$16:$G$463,3,0)-C117</f>
        <v>0</v>
      </c>
      <c r="I117" s="59">
        <f>VLOOKUP($A117,'1er Trimestre (Final)'!$B$16:$G$463,4,0)-D117</f>
        <v>0</v>
      </c>
      <c r="J117" s="59">
        <f>VLOOKUP($A117,'1er Trimestre (Final)'!$B$16:$G$463,5,0)-E117</f>
        <v>1</v>
      </c>
      <c r="K117" s="59">
        <f>VLOOKUP($A117,'1er Trimestre (Final)'!$B$16:$G$463,6,0)-F117</f>
        <v>0</v>
      </c>
    </row>
    <row r="118" spans="1:11" ht="11.25">
      <c r="A118" s="1" t="s">
        <v>225</v>
      </c>
      <c r="B118" s="1" t="s">
        <v>221</v>
      </c>
      <c r="C118" s="7">
        <v>-890955</v>
      </c>
      <c r="D118" s="7">
        <v>0</v>
      </c>
      <c r="E118" s="7">
        <v>6436</v>
      </c>
      <c r="F118" s="7">
        <v>-897391</v>
      </c>
      <c r="H118" s="59">
        <f>VLOOKUP($A118,'1er Trimestre (Final)'!$B$16:$G$463,3,0)-C118</f>
        <v>0</v>
      </c>
      <c r="I118" s="59">
        <f>VLOOKUP($A118,'1er Trimestre (Final)'!$B$16:$G$463,4,0)-D118</f>
        <v>0</v>
      </c>
      <c r="J118" s="59">
        <f>VLOOKUP($A118,'1er Trimestre (Final)'!$B$16:$G$463,5,0)-E118</f>
        <v>0</v>
      </c>
      <c r="K118" s="59">
        <f>VLOOKUP($A118,'1er Trimestre (Final)'!$B$16:$G$463,6,0)-F118</f>
        <v>0</v>
      </c>
    </row>
    <row r="119" spans="1:11" ht="11.25">
      <c r="A119" s="1" t="s">
        <v>226</v>
      </c>
      <c r="B119" s="1" t="s">
        <v>227</v>
      </c>
      <c r="C119" s="7">
        <v>50676453</v>
      </c>
      <c r="D119" s="7">
        <v>0</v>
      </c>
      <c r="E119" s="7">
        <v>0</v>
      </c>
      <c r="F119" s="7">
        <v>50676453</v>
      </c>
      <c r="H119" s="59">
        <f>VLOOKUP($A119,'1er Trimestre (Final)'!$B$16:$G$463,3,0)-C119</f>
        <v>0</v>
      </c>
      <c r="I119" s="59">
        <f>VLOOKUP($A119,'1er Trimestre (Final)'!$B$16:$G$463,4,0)-D119</f>
        <v>0</v>
      </c>
      <c r="J119" s="59">
        <f>VLOOKUP($A119,'1er Trimestre (Final)'!$B$16:$G$463,5,0)-E119</f>
        <v>0</v>
      </c>
      <c r="K119" s="59">
        <f>VLOOKUP($A119,'1er Trimestre (Final)'!$B$16:$G$463,6,0)-F119</f>
        <v>0</v>
      </c>
    </row>
    <row r="120" spans="1:11" ht="11.25">
      <c r="A120" s="1" t="s">
        <v>228</v>
      </c>
      <c r="B120" s="1" t="s">
        <v>229</v>
      </c>
      <c r="C120" s="7">
        <v>22169308</v>
      </c>
      <c r="D120" s="7">
        <v>0</v>
      </c>
      <c r="E120" s="7">
        <v>0</v>
      </c>
      <c r="F120" s="7">
        <v>22169308</v>
      </c>
      <c r="H120" s="59">
        <f>VLOOKUP($A120,'1er Trimestre (Final)'!$B$16:$G$463,3,0)-C120</f>
        <v>0</v>
      </c>
      <c r="I120" s="59">
        <f>VLOOKUP($A120,'1er Trimestre (Final)'!$B$16:$G$463,4,0)-D120</f>
        <v>0</v>
      </c>
      <c r="J120" s="59">
        <f>VLOOKUP($A120,'1er Trimestre (Final)'!$B$16:$G$463,5,0)-E120</f>
        <v>0</v>
      </c>
      <c r="K120" s="59">
        <f>VLOOKUP($A120,'1er Trimestre (Final)'!$B$16:$G$463,6,0)-F120</f>
        <v>0</v>
      </c>
    </row>
    <row r="121" spans="1:11" ht="11.25">
      <c r="A121" s="1" t="s">
        <v>230</v>
      </c>
      <c r="B121" s="1" t="s">
        <v>104</v>
      </c>
      <c r="C121" s="7">
        <v>2402188</v>
      </c>
      <c r="D121" s="7">
        <v>0</v>
      </c>
      <c r="E121" s="7">
        <v>0</v>
      </c>
      <c r="F121" s="7">
        <v>2402188</v>
      </c>
      <c r="H121" s="59">
        <f>VLOOKUP($A121,'1er Trimestre (Final)'!$B$16:$G$463,3,0)-C121</f>
        <v>0</v>
      </c>
      <c r="I121" s="59">
        <f>VLOOKUP($A121,'1er Trimestre (Final)'!$B$16:$G$463,4,0)-D121</f>
        <v>0</v>
      </c>
      <c r="J121" s="59">
        <f>VLOOKUP($A121,'1er Trimestre (Final)'!$B$16:$G$463,5,0)-E121</f>
        <v>0</v>
      </c>
      <c r="K121" s="59">
        <f>VLOOKUP($A121,'1er Trimestre (Final)'!$B$16:$G$463,6,0)-F121</f>
        <v>0</v>
      </c>
    </row>
    <row r="122" spans="1:11" ht="11.25">
      <c r="A122" s="1" t="s">
        <v>231</v>
      </c>
      <c r="B122" s="1" t="s">
        <v>180</v>
      </c>
      <c r="C122" s="7">
        <v>0</v>
      </c>
      <c r="D122" s="7">
        <v>0</v>
      </c>
      <c r="E122" s="7">
        <v>0</v>
      </c>
      <c r="F122" s="7">
        <v>0</v>
      </c>
      <c r="H122" s="59">
        <f>VLOOKUP($A122,'1er Trimestre (Final)'!$B$16:$G$463,3,0)-C122</f>
        <v>0</v>
      </c>
      <c r="I122" s="59">
        <f>VLOOKUP($A122,'1er Trimestre (Final)'!$B$16:$G$463,4,0)-D122</f>
        <v>0</v>
      </c>
      <c r="J122" s="59">
        <f>VLOOKUP($A122,'1er Trimestre (Final)'!$B$16:$G$463,5,0)-E122</f>
        <v>0</v>
      </c>
      <c r="K122" s="59">
        <f>VLOOKUP($A122,'1er Trimestre (Final)'!$B$16:$G$463,6,0)-F122</f>
        <v>0</v>
      </c>
    </row>
    <row r="123" spans="1:11" ht="11.25">
      <c r="A123" s="1" t="s">
        <v>232</v>
      </c>
      <c r="B123" s="1" t="s">
        <v>233</v>
      </c>
      <c r="C123" s="7">
        <v>26104957</v>
      </c>
      <c r="D123" s="7">
        <v>0</v>
      </c>
      <c r="E123" s="7">
        <v>0</v>
      </c>
      <c r="F123" s="7">
        <v>26104957</v>
      </c>
      <c r="H123" s="59">
        <f>VLOOKUP($A123,'1er Trimestre (Final)'!$B$16:$G$463,3,0)-C123</f>
        <v>0</v>
      </c>
      <c r="I123" s="59">
        <f>VLOOKUP($A123,'1er Trimestre (Final)'!$B$16:$G$463,4,0)-D123</f>
        <v>0</v>
      </c>
      <c r="J123" s="59">
        <f>VLOOKUP($A123,'1er Trimestre (Final)'!$B$16:$G$463,5,0)-E123</f>
        <v>0</v>
      </c>
      <c r="K123" s="59">
        <f>VLOOKUP($A123,'1er Trimestre (Final)'!$B$16:$G$463,6,0)-F123</f>
        <v>0</v>
      </c>
    </row>
    <row r="124" spans="1:11" ht="11.25">
      <c r="A124" s="1" t="s">
        <v>234</v>
      </c>
      <c r="B124" s="1" t="s">
        <v>235</v>
      </c>
      <c r="C124" s="7">
        <v>276392595</v>
      </c>
      <c r="D124" s="7">
        <v>5617574323</v>
      </c>
      <c r="E124" s="7">
        <v>5501348890</v>
      </c>
      <c r="F124" s="7">
        <v>160167163</v>
      </c>
      <c r="H124" s="59">
        <f>VLOOKUP($A124,'1er Trimestre (Final)'!$B$16:$G$463,3,0)-C124</f>
        <v>-64</v>
      </c>
      <c r="I124" s="59">
        <f>VLOOKUP($A124,'1er Trimestre (Final)'!$B$16:$G$463,4,0)-D124</f>
        <v>3</v>
      </c>
      <c r="J124" s="59">
        <f>VLOOKUP($A124,'1er Trimestre (Final)'!$B$16:$G$463,5,0)-E124</f>
        <v>2</v>
      </c>
      <c r="K124" s="59">
        <f>VLOOKUP($A124,'1er Trimestre (Final)'!$B$16:$G$463,6,0)-F124</f>
        <v>-66</v>
      </c>
    </row>
    <row r="125" spans="1:11" ht="22.5">
      <c r="A125" s="1" t="s">
        <v>236</v>
      </c>
      <c r="B125" s="1" t="s">
        <v>237</v>
      </c>
      <c r="C125" s="7">
        <v>91862</v>
      </c>
      <c r="D125" s="7">
        <v>0</v>
      </c>
      <c r="E125" s="7">
        <v>0</v>
      </c>
      <c r="F125" s="7">
        <v>91862</v>
      </c>
      <c r="H125" s="59">
        <f>VLOOKUP($A125,'1er Trimestre (Final)'!$B$16:$G$463,3,0)-C125</f>
        <v>0</v>
      </c>
      <c r="I125" s="59">
        <f>VLOOKUP($A125,'1er Trimestre (Final)'!$B$16:$G$463,4,0)-D125</f>
        <v>0</v>
      </c>
      <c r="J125" s="59">
        <f>VLOOKUP($A125,'1er Trimestre (Final)'!$B$16:$G$463,5,0)-E125</f>
        <v>0</v>
      </c>
      <c r="K125" s="59">
        <f>VLOOKUP($A125,'1er Trimestre (Final)'!$B$16:$G$463,6,0)-F125</f>
        <v>0</v>
      </c>
    </row>
    <row r="126" spans="1:11" ht="22.5">
      <c r="A126" s="1" t="s">
        <v>238</v>
      </c>
      <c r="B126" s="1" t="s">
        <v>239</v>
      </c>
      <c r="C126" s="7">
        <v>91862</v>
      </c>
      <c r="D126" s="7">
        <v>0</v>
      </c>
      <c r="E126" s="7">
        <v>0</v>
      </c>
      <c r="F126" s="7">
        <v>91862</v>
      </c>
      <c r="H126" s="59">
        <f>VLOOKUP($A126,'1er Trimestre (Final)'!$B$16:$G$463,3,0)-C126</f>
        <v>0</v>
      </c>
      <c r="I126" s="59">
        <f>VLOOKUP($A126,'1er Trimestre (Final)'!$B$16:$G$463,4,0)-D126</f>
        <v>0</v>
      </c>
      <c r="J126" s="59">
        <f>VLOOKUP($A126,'1er Trimestre (Final)'!$B$16:$G$463,5,0)-E126</f>
        <v>0</v>
      </c>
      <c r="K126" s="59">
        <f>VLOOKUP($A126,'1er Trimestre (Final)'!$B$16:$G$463,6,0)-F126</f>
        <v>0</v>
      </c>
    </row>
    <row r="127" spans="1:11" ht="11.25">
      <c r="A127" s="1" t="s">
        <v>240</v>
      </c>
      <c r="B127" s="1" t="s">
        <v>241</v>
      </c>
      <c r="C127" s="7">
        <v>91862</v>
      </c>
      <c r="D127" s="7">
        <v>0</v>
      </c>
      <c r="E127" s="7">
        <v>0</v>
      </c>
      <c r="F127" s="7">
        <v>91862</v>
      </c>
      <c r="H127" s="59">
        <f>VLOOKUP($A127,'1er Trimestre (Final)'!$B$16:$G$463,3,0)-C127</f>
        <v>0</v>
      </c>
      <c r="I127" s="59">
        <f>VLOOKUP($A127,'1er Trimestre (Final)'!$B$16:$G$463,4,0)-D127</f>
        <v>0</v>
      </c>
      <c r="J127" s="59">
        <f>VLOOKUP($A127,'1er Trimestre (Final)'!$B$16:$G$463,5,0)-E127</f>
        <v>0</v>
      </c>
      <c r="K127" s="59">
        <f>VLOOKUP($A127,'1er Trimestre (Final)'!$B$16:$G$463,6,0)-F127</f>
        <v>0</v>
      </c>
    </row>
    <row r="128" spans="1:11" ht="11.25">
      <c r="A128" s="1" t="s">
        <v>242</v>
      </c>
      <c r="B128" s="1" t="s">
        <v>243</v>
      </c>
      <c r="C128" s="7">
        <v>249379343</v>
      </c>
      <c r="D128" s="7">
        <v>5446763042</v>
      </c>
      <c r="E128" s="7">
        <v>5327593620</v>
      </c>
      <c r="F128" s="7">
        <v>130209922</v>
      </c>
      <c r="H128" s="59">
        <f>VLOOKUP($A128,'1er Trimestre (Final)'!$B$16:$G$463,3,0)-C128</f>
        <v>-63</v>
      </c>
      <c r="I128" s="59">
        <f>VLOOKUP($A128,'1er Trimestre (Final)'!$B$16:$G$463,4,0)-D128</f>
        <v>2</v>
      </c>
      <c r="J128" s="59">
        <f>VLOOKUP($A128,'1er Trimestre (Final)'!$B$16:$G$463,5,0)-E128</f>
        <v>-1</v>
      </c>
      <c r="K128" s="59">
        <f>VLOOKUP($A128,'1er Trimestre (Final)'!$B$16:$G$463,6,0)-F128</f>
        <v>-67</v>
      </c>
    </row>
    <row r="129" spans="1:11" ht="22.5">
      <c r="A129" s="1" t="s">
        <v>244</v>
      </c>
      <c r="B129" s="1" t="s">
        <v>245</v>
      </c>
      <c r="C129" s="7">
        <v>48103536</v>
      </c>
      <c r="D129" s="7">
        <v>91086685</v>
      </c>
      <c r="E129" s="7">
        <v>48946871</v>
      </c>
      <c r="F129" s="7">
        <v>5963722</v>
      </c>
      <c r="H129" s="59">
        <f>VLOOKUP($A129,'1er Trimestre (Final)'!$B$16:$G$463,3,0)-C129</f>
        <v>0</v>
      </c>
      <c r="I129" s="59">
        <f>VLOOKUP($A129,'1er Trimestre (Final)'!$B$16:$G$463,4,0)-D129</f>
        <v>0</v>
      </c>
      <c r="J129" s="59">
        <f>VLOOKUP($A129,'1er Trimestre (Final)'!$B$16:$G$463,5,0)-E129</f>
        <v>0</v>
      </c>
      <c r="K129" s="59">
        <f>VLOOKUP($A129,'1er Trimestre (Final)'!$B$16:$G$463,6,0)-F129</f>
        <v>0</v>
      </c>
    </row>
    <row r="130" spans="1:11" ht="11.25">
      <c r="A130" s="1" t="s">
        <v>246</v>
      </c>
      <c r="B130" s="1" t="s">
        <v>193</v>
      </c>
      <c r="C130" s="7">
        <v>1539075</v>
      </c>
      <c r="D130" s="7">
        <v>3222840</v>
      </c>
      <c r="E130" s="7">
        <v>1949403</v>
      </c>
      <c r="F130" s="7">
        <v>265638</v>
      </c>
      <c r="H130" s="59">
        <f>VLOOKUP($A130,'1er Trimestre (Final)'!$B$16:$G$463,3,0)-C130</f>
        <v>0</v>
      </c>
      <c r="I130" s="59">
        <f>VLOOKUP($A130,'1er Trimestre (Final)'!$B$16:$G$463,4,0)-D130</f>
        <v>0</v>
      </c>
      <c r="J130" s="59">
        <f>VLOOKUP($A130,'1er Trimestre (Final)'!$B$16:$G$463,5,0)-E130</f>
        <v>0</v>
      </c>
      <c r="K130" s="59">
        <f>VLOOKUP($A130,'1er Trimestre (Final)'!$B$16:$G$463,6,0)-F130</f>
        <v>0</v>
      </c>
    </row>
    <row r="131" spans="1:11" ht="11.25">
      <c r="A131" s="1" t="s">
        <v>247</v>
      </c>
      <c r="B131" s="1" t="s">
        <v>248</v>
      </c>
      <c r="C131" s="7">
        <v>46564461</v>
      </c>
      <c r="D131" s="7">
        <v>87863845</v>
      </c>
      <c r="E131" s="7">
        <v>46997468</v>
      </c>
      <c r="F131" s="7">
        <v>5698084</v>
      </c>
      <c r="H131" s="59">
        <f>VLOOKUP($A131,'1er Trimestre (Final)'!$B$16:$G$463,3,0)-C131</f>
        <v>0</v>
      </c>
      <c r="I131" s="59">
        <f>VLOOKUP($A131,'1er Trimestre (Final)'!$B$16:$G$463,4,0)-D131</f>
        <v>0</v>
      </c>
      <c r="J131" s="59">
        <f>VLOOKUP($A131,'1er Trimestre (Final)'!$B$16:$G$463,5,0)-E131</f>
        <v>0</v>
      </c>
      <c r="K131" s="59">
        <f>VLOOKUP($A131,'1er Trimestre (Final)'!$B$16:$G$463,6,0)-F131</f>
        <v>0</v>
      </c>
    </row>
    <row r="132" spans="1:11" ht="11.25">
      <c r="A132" s="1" t="s">
        <v>249</v>
      </c>
      <c r="B132" s="1" t="s">
        <v>250</v>
      </c>
      <c r="C132" s="7">
        <v>182251426</v>
      </c>
      <c r="D132" s="7">
        <v>5294094360</v>
      </c>
      <c r="E132" s="7">
        <v>5211423336</v>
      </c>
      <c r="F132" s="7">
        <v>99580402</v>
      </c>
      <c r="H132" s="59">
        <f>VLOOKUP($A132,'1er Trimestre (Final)'!$B$16:$G$463,3,0)-C132</f>
        <v>0</v>
      </c>
      <c r="I132" s="59">
        <f>VLOOKUP($A132,'1er Trimestre (Final)'!$B$16:$G$463,4,0)-D132</f>
        <v>2</v>
      </c>
      <c r="J132" s="59">
        <f>VLOOKUP($A132,'1er Trimestre (Final)'!$B$16:$G$463,5,0)-E132</f>
        <v>1</v>
      </c>
      <c r="K132" s="59">
        <f>VLOOKUP($A132,'1er Trimestre (Final)'!$B$16:$G$463,6,0)-F132</f>
        <v>-1</v>
      </c>
    </row>
    <row r="133" spans="1:11" ht="11.25">
      <c r="A133" s="1" t="s">
        <v>251</v>
      </c>
      <c r="B133" s="1" t="s">
        <v>252</v>
      </c>
      <c r="C133" s="7">
        <v>2835218</v>
      </c>
      <c r="D133" s="7">
        <v>51254718</v>
      </c>
      <c r="E133" s="7">
        <v>48510445</v>
      </c>
      <c r="F133" s="7">
        <v>90946</v>
      </c>
      <c r="H133" s="59">
        <f>VLOOKUP($A133,'1er Trimestre (Final)'!$B$16:$G$463,3,0)-C133</f>
        <v>0</v>
      </c>
      <c r="I133" s="59">
        <f>VLOOKUP($A133,'1er Trimestre (Final)'!$B$16:$G$463,4,0)-D133</f>
        <v>0</v>
      </c>
      <c r="J133" s="59">
        <f>VLOOKUP($A133,'1er Trimestre (Final)'!$B$16:$G$463,5,0)-E133</f>
        <v>1</v>
      </c>
      <c r="K133" s="59">
        <f>VLOOKUP($A133,'1er Trimestre (Final)'!$B$16:$G$463,6,0)-F133</f>
        <v>0</v>
      </c>
    </row>
    <row r="134" spans="1:11" ht="11.25">
      <c r="A134" s="1" t="s">
        <v>253</v>
      </c>
      <c r="B134" s="1" t="s">
        <v>254</v>
      </c>
      <c r="C134" s="7">
        <v>99449965</v>
      </c>
      <c r="D134" s="7">
        <v>100054794</v>
      </c>
      <c r="E134" s="7">
        <v>604829</v>
      </c>
      <c r="F134" s="7">
        <v>0</v>
      </c>
      <c r="H134" s="59">
        <f>VLOOKUP($A134,'1er Trimestre (Final)'!$B$16:$G$463,3,0)-C134</f>
        <v>0</v>
      </c>
      <c r="I134" s="59">
        <f>VLOOKUP($A134,'1er Trimestre (Final)'!$B$16:$G$463,4,0)-D134</f>
        <v>0</v>
      </c>
      <c r="J134" s="59">
        <f>VLOOKUP($A134,'1er Trimestre (Final)'!$B$16:$G$463,5,0)-E134</f>
        <v>0</v>
      </c>
      <c r="K134" s="59">
        <f>VLOOKUP($A134,'1er Trimestre (Final)'!$B$16:$G$463,6,0)-F134</f>
        <v>0</v>
      </c>
    </row>
    <row r="135" spans="1:11" ht="11.25">
      <c r="A135" s="1" t="s">
        <v>255</v>
      </c>
      <c r="B135" s="1" t="s">
        <v>256</v>
      </c>
      <c r="C135" s="7">
        <v>79966243</v>
      </c>
      <c r="D135" s="7">
        <v>1816478892</v>
      </c>
      <c r="E135" s="7">
        <v>1736552140</v>
      </c>
      <c r="F135" s="7">
        <v>39490</v>
      </c>
      <c r="H135" s="59">
        <f>VLOOKUP($A135,'1er Trimestre (Final)'!$B$16:$G$463,3,0)-C135</f>
        <v>0</v>
      </c>
      <c r="I135" s="59">
        <f>VLOOKUP($A135,'1er Trimestre (Final)'!$B$16:$G$463,4,0)-D135</f>
        <v>1</v>
      </c>
      <c r="J135" s="59">
        <f>VLOOKUP($A135,'1er Trimestre (Final)'!$B$16:$G$463,5,0)-E135</f>
        <v>0</v>
      </c>
      <c r="K135" s="59">
        <f>VLOOKUP($A135,'1er Trimestre (Final)'!$B$16:$G$463,6,0)-F135</f>
        <v>0</v>
      </c>
    </row>
    <row r="136" spans="1:11" ht="22.5">
      <c r="A136" s="1" t="s">
        <v>257</v>
      </c>
      <c r="B136" s="1" t="s">
        <v>258</v>
      </c>
      <c r="C136" s="7">
        <v>0</v>
      </c>
      <c r="D136" s="7">
        <v>3326305957</v>
      </c>
      <c r="E136" s="7">
        <v>3425755922</v>
      </c>
      <c r="F136" s="7">
        <v>99449965</v>
      </c>
      <c r="H136" s="59">
        <f>VLOOKUP($A136,'1er Trimestre (Final)'!$B$16:$G$463,3,0)-C136</f>
        <v>0</v>
      </c>
      <c r="I136" s="59">
        <f>VLOOKUP($A136,'1er Trimestre (Final)'!$B$16:$G$463,4,0)-D136</f>
        <v>0</v>
      </c>
      <c r="J136" s="59">
        <f>VLOOKUP($A136,'1er Trimestre (Final)'!$B$16:$G$463,5,0)-E136</f>
        <v>0</v>
      </c>
      <c r="K136" s="59">
        <f>VLOOKUP($A136,'1er Trimestre (Final)'!$B$16:$G$463,6,0)-F136</f>
        <v>0</v>
      </c>
    </row>
    <row r="137" spans="1:11" ht="11.25">
      <c r="A137" s="1" t="s">
        <v>259</v>
      </c>
      <c r="B137" s="1" t="s">
        <v>260</v>
      </c>
      <c r="C137" s="7">
        <v>10572495</v>
      </c>
      <c r="D137" s="7">
        <v>6031917</v>
      </c>
      <c r="E137" s="7">
        <v>7210932</v>
      </c>
      <c r="F137" s="7">
        <v>11751510</v>
      </c>
      <c r="H137" s="59">
        <f>VLOOKUP($A137,'1er Trimestre (Final)'!$B$16:$G$463,3,0)-C137</f>
        <v>-64</v>
      </c>
      <c r="I137" s="59">
        <f>VLOOKUP($A137,'1er Trimestre (Final)'!$B$16:$G$463,4,0)-D137</f>
        <v>1</v>
      </c>
      <c r="J137" s="59">
        <f>VLOOKUP($A137,'1er Trimestre (Final)'!$B$16:$G$463,5,0)-E137</f>
        <v>1</v>
      </c>
      <c r="K137" s="59">
        <f>VLOOKUP($A137,'1er Trimestre (Final)'!$B$16:$G$463,6,0)-F137</f>
        <v>-64</v>
      </c>
    </row>
    <row r="138" spans="1:11" ht="11.25">
      <c r="A138" s="1" t="s">
        <v>261</v>
      </c>
      <c r="B138" s="1" t="s">
        <v>262</v>
      </c>
      <c r="C138" s="7">
        <v>0</v>
      </c>
      <c r="D138" s="7">
        <v>86992</v>
      </c>
      <c r="E138" s="7">
        <v>86992</v>
      </c>
      <c r="F138" s="7">
        <v>0</v>
      </c>
      <c r="H138" s="59">
        <f>VLOOKUP($A138,'1er Trimestre (Final)'!$B$16:$G$463,3,0)-C138</f>
        <v>0</v>
      </c>
      <c r="I138" s="59">
        <f>VLOOKUP($A138,'1er Trimestre (Final)'!$B$16:$G$463,4,0)-D138</f>
        <v>0</v>
      </c>
      <c r="J138" s="59">
        <f>VLOOKUP($A138,'1er Trimestre (Final)'!$B$16:$G$463,5,0)-E138</f>
        <v>0</v>
      </c>
      <c r="K138" s="59">
        <f>VLOOKUP($A138,'1er Trimestre (Final)'!$B$16:$G$463,6,0)-F138</f>
        <v>0</v>
      </c>
    </row>
    <row r="139" spans="1:11" ht="11.25">
      <c r="A139" s="1" t="s">
        <v>263</v>
      </c>
      <c r="B139" s="1" t="s">
        <v>264</v>
      </c>
      <c r="C139" s="7">
        <v>0</v>
      </c>
      <c r="D139" s="7">
        <v>27753</v>
      </c>
      <c r="E139" s="7">
        <v>76103</v>
      </c>
      <c r="F139" s="7">
        <v>48350</v>
      </c>
      <c r="H139" s="59">
        <f>VLOOKUP($A139,'1er Trimestre (Final)'!$B$16:$G$463,3,0)-C139</f>
        <v>0</v>
      </c>
      <c r="I139" s="59">
        <f>VLOOKUP($A139,'1er Trimestre (Final)'!$B$16:$G$463,4,0)-D139</f>
        <v>0</v>
      </c>
      <c r="J139" s="59">
        <f>VLOOKUP($A139,'1er Trimestre (Final)'!$B$16:$G$463,5,0)-E139</f>
        <v>0</v>
      </c>
      <c r="K139" s="59">
        <f>VLOOKUP($A139,'1er Trimestre (Final)'!$B$16:$G$463,6,0)-F139</f>
        <v>0</v>
      </c>
    </row>
    <row r="140" spans="1:11" ht="11.25">
      <c r="A140" s="1" t="s">
        <v>265</v>
      </c>
      <c r="B140" s="1" t="s">
        <v>266</v>
      </c>
      <c r="C140" s="7">
        <v>3170810</v>
      </c>
      <c r="D140" s="7">
        <v>1078406</v>
      </c>
      <c r="E140" s="7">
        <v>0</v>
      </c>
      <c r="F140" s="7">
        <v>2092404</v>
      </c>
      <c r="H140" s="59">
        <f>VLOOKUP($A140,'1er Trimestre (Final)'!$B$16:$G$463,3,0)-C140</f>
        <v>0</v>
      </c>
      <c r="I140" s="59">
        <f>VLOOKUP($A140,'1er Trimestre (Final)'!$B$16:$G$463,4,0)-D140</f>
        <v>0</v>
      </c>
      <c r="J140" s="59">
        <f>VLOOKUP($A140,'1er Trimestre (Final)'!$B$16:$G$463,5,0)-E140</f>
        <v>0</v>
      </c>
      <c r="K140" s="59">
        <f>VLOOKUP($A140,'1er Trimestre (Final)'!$B$16:$G$463,6,0)-F140</f>
        <v>0</v>
      </c>
    </row>
    <row r="141" spans="1:11" ht="11.25">
      <c r="A141" s="1" t="s">
        <v>267</v>
      </c>
      <c r="B141" s="1" t="s">
        <v>268</v>
      </c>
      <c r="C141" s="7">
        <v>14579</v>
      </c>
      <c r="D141" s="7">
        <v>1468325</v>
      </c>
      <c r="E141" s="7">
        <v>1459717</v>
      </c>
      <c r="F141" s="7">
        <v>5971</v>
      </c>
      <c r="H141" s="59">
        <f>VLOOKUP($A141,'1er Trimestre (Final)'!$B$16:$G$463,3,0)-C141</f>
        <v>0</v>
      </c>
      <c r="I141" s="59">
        <f>VLOOKUP($A141,'1er Trimestre (Final)'!$B$16:$G$463,4,0)-D141</f>
        <v>0</v>
      </c>
      <c r="J141" s="59">
        <f>VLOOKUP($A141,'1er Trimestre (Final)'!$B$16:$G$463,5,0)-E141</f>
        <v>0</v>
      </c>
      <c r="K141" s="59">
        <f>VLOOKUP($A141,'1er Trimestre (Final)'!$B$16:$G$463,6,0)-F141</f>
        <v>0</v>
      </c>
    </row>
    <row r="142" spans="1:11" ht="11.25">
      <c r="A142" s="1" t="s">
        <v>269</v>
      </c>
      <c r="B142" s="1" t="s">
        <v>270</v>
      </c>
      <c r="C142" s="7">
        <v>12256</v>
      </c>
      <c r="D142" s="7">
        <v>1015461</v>
      </c>
      <c r="E142" s="7">
        <v>1005741</v>
      </c>
      <c r="F142" s="7">
        <v>2536</v>
      </c>
      <c r="H142" s="59">
        <f>VLOOKUP($A142,'1er Trimestre (Final)'!$B$16:$G$463,3,0)-C142</f>
        <v>0</v>
      </c>
      <c r="I142" s="59">
        <f>VLOOKUP($A142,'1er Trimestre (Final)'!$B$16:$G$463,4,0)-D142</f>
        <v>0</v>
      </c>
      <c r="J142" s="59">
        <f>VLOOKUP($A142,'1er Trimestre (Final)'!$B$16:$G$463,5,0)-E142</f>
        <v>0</v>
      </c>
      <c r="K142" s="59">
        <f>VLOOKUP($A142,'1er Trimestre (Final)'!$B$16:$G$463,6,0)-F142</f>
        <v>0</v>
      </c>
    </row>
    <row r="143" spans="1:11" ht="11.25">
      <c r="A143" s="1" t="s">
        <v>271</v>
      </c>
      <c r="B143" s="1" t="s">
        <v>272</v>
      </c>
      <c r="C143" s="7">
        <v>0</v>
      </c>
      <c r="D143" s="7">
        <v>436298</v>
      </c>
      <c r="E143" s="7">
        <v>436298</v>
      </c>
      <c r="F143" s="7">
        <v>0</v>
      </c>
      <c r="H143" s="59">
        <f>VLOOKUP($A143,'1er Trimestre (Final)'!$B$16:$G$463,3,0)-C143</f>
        <v>0</v>
      </c>
      <c r="I143" s="59">
        <f>VLOOKUP($A143,'1er Trimestre (Final)'!$B$16:$G$463,4,0)-D143</f>
        <v>0</v>
      </c>
      <c r="J143" s="59">
        <f>VLOOKUP($A143,'1er Trimestre (Final)'!$B$16:$G$463,5,0)-E143</f>
        <v>0</v>
      </c>
      <c r="K143" s="59">
        <f>VLOOKUP($A143,'1er Trimestre (Final)'!$B$16:$G$463,6,0)-F143</f>
        <v>0</v>
      </c>
    </row>
    <row r="144" spans="1:11" ht="11.25">
      <c r="A144" s="1" t="s">
        <v>273</v>
      </c>
      <c r="B144" s="1" t="s">
        <v>274</v>
      </c>
      <c r="C144" s="7">
        <v>0</v>
      </c>
      <c r="D144" s="7">
        <v>1174</v>
      </c>
      <c r="E144" s="7">
        <v>1174</v>
      </c>
      <c r="F144" s="7">
        <v>0</v>
      </c>
      <c r="H144" s="59">
        <f>VLOOKUP($A144,'1er Trimestre (Final)'!$B$16:$G$463,3,0)-C144</f>
        <v>0</v>
      </c>
      <c r="I144" s="59">
        <f>VLOOKUP($A144,'1er Trimestre (Final)'!$B$16:$G$463,4,0)-D144</f>
        <v>0</v>
      </c>
      <c r="J144" s="59">
        <f>VLOOKUP($A144,'1er Trimestre (Final)'!$B$16:$G$463,5,0)-E144</f>
        <v>0</v>
      </c>
      <c r="K144" s="59">
        <f>VLOOKUP($A144,'1er Trimestre (Final)'!$B$16:$G$463,6,0)-F144</f>
        <v>0</v>
      </c>
    </row>
    <row r="145" spans="1:11" ht="11.25">
      <c r="A145" s="1" t="s">
        <v>275</v>
      </c>
      <c r="B145" s="1" t="s">
        <v>276</v>
      </c>
      <c r="C145" s="7">
        <v>1449</v>
      </c>
      <c r="D145" s="7">
        <v>214686</v>
      </c>
      <c r="E145" s="7">
        <v>214686</v>
      </c>
      <c r="F145" s="7">
        <v>1449</v>
      </c>
      <c r="H145" s="59">
        <f>VLOOKUP($A145,'1er Trimestre (Final)'!$B$16:$G$463,3,0)-C145</f>
        <v>0</v>
      </c>
      <c r="I145" s="59">
        <f>VLOOKUP($A145,'1er Trimestre (Final)'!$B$16:$G$463,4,0)-D145</f>
        <v>0</v>
      </c>
      <c r="J145" s="59">
        <f>VLOOKUP($A145,'1er Trimestre (Final)'!$B$16:$G$463,5,0)-E145</f>
        <v>0</v>
      </c>
      <c r="K145" s="59">
        <f>VLOOKUP($A145,'1er Trimestre (Final)'!$B$16:$G$463,6,0)-F145</f>
        <v>0</v>
      </c>
    </row>
    <row r="146" spans="1:11" ht="11.25">
      <c r="A146" s="1" t="s">
        <v>277</v>
      </c>
      <c r="B146" s="1" t="s">
        <v>278</v>
      </c>
      <c r="C146" s="7">
        <v>474</v>
      </c>
      <c r="D146" s="7">
        <v>31184</v>
      </c>
      <c r="E146" s="7">
        <v>31184</v>
      </c>
      <c r="F146" s="7">
        <v>474</v>
      </c>
      <c r="H146" s="59">
        <f>VLOOKUP($A146,'1er Trimestre (Final)'!$B$16:$G$463,3,0)-C146</f>
        <v>0</v>
      </c>
      <c r="I146" s="59">
        <f>VLOOKUP($A146,'1er Trimestre (Final)'!$B$16:$G$463,4,0)-D146</f>
        <v>0</v>
      </c>
      <c r="J146" s="59">
        <f>VLOOKUP($A146,'1er Trimestre (Final)'!$B$16:$G$463,5,0)-E146</f>
        <v>0</v>
      </c>
      <c r="K146" s="59">
        <f>VLOOKUP($A146,'1er Trimestre (Final)'!$B$16:$G$463,6,0)-F146</f>
        <v>0</v>
      </c>
    </row>
    <row r="147" spans="1:11" ht="11.25">
      <c r="A147" s="1" t="s">
        <v>279</v>
      </c>
      <c r="B147" s="1" t="s">
        <v>68</v>
      </c>
      <c r="C147" s="7">
        <v>3618</v>
      </c>
      <c r="D147" s="7">
        <v>59153</v>
      </c>
      <c r="E147" s="7">
        <v>59153</v>
      </c>
      <c r="F147" s="7">
        <v>3618</v>
      </c>
      <c r="H147" s="59">
        <f>VLOOKUP($A147,'1er Trimestre (Final)'!$B$16:$G$463,3,0)-C147</f>
        <v>0</v>
      </c>
      <c r="I147" s="59">
        <f>VLOOKUP($A147,'1er Trimestre (Final)'!$B$16:$G$463,4,0)-D147</f>
        <v>0</v>
      </c>
      <c r="J147" s="59">
        <f>VLOOKUP($A147,'1er Trimestre (Final)'!$B$16:$G$463,5,0)-E147</f>
        <v>0</v>
      </c>
      <c r="K147" s="59">
        <f>VLOOKUP($A147,'1er Trimestre (Final)'!$B$16:$G$463,6,0)-F147</f>
        <v>0</v>
      </c>
    </row>
    <row r="148" spans="1:11" ht="11.25">
      <c r="A148" s="1" t="s">
        <v>280</v>
      </c>
      <c r="B148" s="1" t="s">
        <v>281</v>
      </c>
      <c r="C148" s="7">
        <v>0</v>
      </c>
      <c r="D148" s="7">
        <v>27416</v>
      </c>
      <c r="E148" s="7">
        <v>27416</v>
      </c>
      <c r="F148" s="7">
        <v>0</v>
      </c>
      <c r="H148" s="59">
        <f>VLOOKUP($A148,'1er Trimestre (Final)'!$B$16:$G$463,3,0)-C148</f>
        <v>0</v>
      </c>
      <c r="I148" s="59">
        <f>VLOOKUP($A148,'1er Trimestre (Final)'!$B$16:$G$463,4,0)-D148</f>
        <v>0</v>
      </c>
      <c r="J148" s="59">
        <f>VLOOKUP($A148,'1er Trimestre (Final)'!$B$16:$G$463,5,0)-E148</f>
        <v>0</v>
      </c>
      <c r="K148" s="59">
        <f>VLOOKUP($A148,'1er Trimestre (Final)'!$B$16:$G$463,6,0)-F148</f>
        <v>0</v>
      </c>
    </row>
    <row r="149" spans="1:11" ht="11.25">
      <c r="A149" s="1" t="s">
        <v>282</v>
      </c>
      <c r="B149" s="1" t="s">
        <v>283</v>
      </c>
      <c r="C149" s="7">
        <v>89</v>
      </c>
      <c r="D149" s="7">
        <v>910563</v>
      </c>
      <c r="E149" s="7">
        <v>910563</v>
      </c>
      <c r="F149" s="7">
        <v>89</v>
      </c>
      <c r="H149" s="59">
        <f>VLOOKUP($A149,'1er Trimestre (Final)'!$B$16:$G$463,3,0)-C149</f>
        <v>0</v>
      </c>
      <c r="I149" s="59">
        <f>VLOOKUP($A149,'1er Trimestre (Final)'!$B$16:$G$463,4,0)-D149</f>
        <v>0</v>
      </c>
      <c r="J149" s="59">
        <f>VLOOKUP($A149,'1er Trimestre (Final)'!$B$16:$G$463,5,0)-E149</f>
        <v>0</v>
      </c>
      <c r="K149" s="59">
        <f>VLOOKUP($A149,'1er Trimestre (Final)'!$B$16:$G$463,6,0)-F149</f>
        <v>0</v>
      </c>
    </row>
    <row r="150" spans="1:11" ht="22.5">
      <c r="A150" s="1" t="s">
        <v>284</v>
      </c>
      <c r="B150" s="1" t="s">
        <v>285</v>
      </c>
      <c r="C150" s="7">
        <v>2005</v>
      </c>
      <c r="D150" s="7">
        <v>77839</v>
      </c>
      <c r="E150" s="7">
        <v>77839</v>
      </c>
      <c r="F150" s="7">
        <v>2005</v>
      </c>
      <c r="H150" s="59">
        <f>VLOOKUP($A150,'1er Trimestre (Final)'!$B$16:$G$463,3,0)-C150</f>
        <v>0</v>
      </c>
      <c r="I150" s="59">
        <f>VLOOKUP($A150,'1er Trimestre (Final)'!$B$16:$G$463,4,0)-D150</f>
        <v>0</v>
      </c>
      <c r="J150" s="59">
        <f>VLOOKUP($A150,'1er Trimestre (Final)'!$B$16:$G$463,5,0)-E150</f>
        <v>0</v>
      </c>
      <c r="K150" s="59">
        <f>VLOOKUP($A150,'1er Trimestre (Final)'!$B$16:$G$463,6,0)-F150</f>
        <v>0</v>
      </c>
    </row>
    <row r="151" spans="1:11" ht="11.25">
      <c r="A151" s="1" t="s">
        <v>286</v>
      </c>
      <c r="B151" s="1" t="s">
        <v>287</v>
      </c>
      <c r="C151" s="7">
        <v>0</v>
      </c>
      <c r="D151" s="7">
        <v>5375</v>
      </c>
      <c r="E151" s="7">
        <v>5375</v>
      </c>
      <c r="F151" s="7">
        <v>0</v>
      </c>
      <c r="H151" s="59">
        <f>VLOOKUP($A151,'1er Trimestre (Final)'!$B$16:$G$463,3,0)-C151</f>
        <v>0</v>
      </c>
      <c r="I151" s="59">
        <f>VLOOKUP($A151,'1er Trimestre (Final)'!$B$16:$G$463,4,0)-D151</f>
        <v>0</v>
      </c>
      <c r="J151" s="59">
        <f>VLOOKUP($A151,'1er Trimestre (Final)'!$B$16:$G$463,5,0)-E151</f>
        <v>0</v>
      </c>
      <c r="K151" s="59">
        <f>VLOOKUP($A151,'1er Trimestre (Final)'!$B$16:$G$463,6,0)-F151</f>
        <v>0</v>
      </c>
    </row>
    <row r="152" spans="1:11" ht="11.25">
      <c r="A152" s="1" t="s">
        <v>288</v>
      </c>
      <c r="B152" s="1" t="s">
        <v>289</v>
      </c>
      <c r="C152" s="7">
        <v>0</v>
      </c>
      <c r="D152" s="7">
        <v>440249</v>
      </c>
      <c r="E152" s="7">
        <v>1694786</v>
      </c>
      <c r="F152" s="7">
        <v>1254536</v>
      </c>
      <c r="H152" s="59">
        <f>VLOOKUP($A152,'1er Trimestre (Final)'!$B$16:$G$463,3,0)-C152</f>
        <v>0</v>
      </c>
      <c r="I152" s="59">
        <f>VLOOKUP($A152,'1er Trimestre (Final)'!$B$16:$G$463,4,0)-D152</f>
        <v>0</v>
      </c>
      <c r="J152" s="59">
        <f>VLOOKUP($A152,'1er Trimestre (Final)'!$B$16:$G$463,5,0)-E152</f>
        <v>-1</v>
      </c>
      <c r="K152" s="59">
        <f>VLOOKUP($A152,'1er Trimestre (Final)'!$B$16:$G$463,6,0)-F152</f>
        <v>0</v>
      </c>
    </row>
    <row r="153" spans="1:11" ht="11.25">
      <c r="A153" s="1" t="s">
        <v>290</v>
      </c>
      <c r="B153" s="1" t="s">
        <v>291</v>
      </c>
      <c r="C153" s="7">
        <v>0</v>
      </c>
      <c r="D153" s="7">
        <v>111885</v>
      </c>
      <c r="E153" s="7">
        <v>150403</v>
      </c>
      <c r="F153" s="7">
        <v>38518</v>
      </c>
      <c r="H153" s="59">
        <f>VLOOKUP($A153,'1er Trimestre (Final)'!$B$16:$G$463,3,0)-C153</f>
        <v>0</v>
      </c>
      <c r="I153" s="59">
        <f>VLOOKUP($A153,'1er Trimestre (Final)'!$B$16:$G$463,4,0)-D153</f>
        <v>0</v>
      </c>
      <c r="J153" s="59">
        <f>VLOOKUP($A153,'1er Trimestre (Final)'!$B$16:$G$463,5,0)-E153</f>
        <v>0</v>
      </c>
      <c r="K153" s="59">
        <f>VLOOKUP($A153,'1er Trimestre (Final)'!$B$16:$G$463,6,0)-F153</f>
        <v>0</v>
      </c>
    </row>
    <row r="154" spans="1:11" ht="11.25">
      <c r="A154" s="1" t="s">
        <v>292</v>
      </c>
      <c r="B154" s="1" t="s">
        <v>293</v>
      </c>
      <c r="C154" s="7">
        <v>7367215</v>
      </c>
      <c r="D154" s="7">
        <v>39159</v>
      </c>
      <c r="E154" s="7">
        <v>973504</v>
      </c>
      <c r="F154" s="7">
        <v>8301560</v>
      </c>
      <c r="H154" s="59">
        <f>VLOOKUP($A154,'1er Trimestre (Final)'!$B$16:$G$463,3,0)-C154</f>
        <v>-64</v>
      </c>
      <c r="I154" s="59">
        <f>VLOOKUP($A154,'1er Trimestre (Final)'!$B$16:$G$463,4,0)-D154</f>
        <v>0</v>
      </c>
      <c r="J154" s="59">
        <f>VLOOKUP($A154,'1er Trimestre (Final)'!$B$16:$G$463,5,0)-E154</f>
        <v>0</v>
      </c>
      <c r="K154" s="59">
        <f>VLOOKUP($A154,'1er Trimestre (Final)'!$B$16:$G$463,6,0)-F154</f>
        <v>-64</v>
      </c>
    </row>
    <row r="155" spans="1:11" ht="11.25">
      <c r="A155" s="1" t="s">
        <v>294</v>
      </c>
      <c r="B155" s="1" t="s">
        <v>295</v>
      </c>
      <c r="C155" s="7">
        <v>0</v>
      </c>
      <c r="D155" s="7">
        <v>690647</v>
      </c>
      <c r="E155" s="7">
        <v>690647</v>
      </c>
      <c r="F155" s="7">
        <v>0</v>
      </c>
      <c r="H155" s="59">
        <f>VLOOKUP($A155,'1er Trimestre (Final)'!$B$16:$G$463,3,0)-C155</f>
        <v>0</v>
      </c>
      <c r="I155" s="59">
        <f>VLOOKUP($A155,'1er Trimestre (Final)'!$B$16:$G$463,4,0)-D155</f>
        <v>0</v>
      </c>
      <c r="J155" s="59">
        <f>VLOOKUP($A155,'1er Trimestre (Final)'!$B$16:$G$463,5,0)-E155</f>
        <v>0</v>
      </c>
      <c r="K155" s="59">
        <f>VLOOKUP($A155,'1er Trimestre (Final)'!$B$16:$G$463,6,0)-F155</f>
        <v>0</v>
      </c>
    </row>
    <row r="156" spans="1:11" ht="11.25">
      <c r="A156" s="1" t="s">
        <v>296</v>
      </c>
      <c r="B156" s="1" t="s">
        <v>297</v>
      </c>
      <c r="C156" s="7">
        <v>0</v>
      </c>
      <c r="D156" s="7">
        <v>690647</v>
      </c>
      <c r="E156" s="7">
        <v>690647</v>
      </c>
      <c r="F156" s="7">
        <v>0</v>
      </c>
      <c r="H156" s="59">
        <f>VLOOKUP($A156,'1er Trimestre (Final)'!$B$16:$G$463,3,0)-C156</f>
        <v>0</v>
      </c>
      <c r="I156" s="59">
        <f>VLOOKUP($A156,'1er Trimestre (Final)'!$B$16:$G$463,4,0)-D156</f>
        <v>0</v>
      </c>
      <c r="J156" s="59">
        <f>VLOOKUP($A156,'1er Trimestre (Final)'!$B$16:$G$463,5,0)-E156</f>
        <v>0</v>
      </c>
      <c r="K156" s="59">
        <f>VLOOKUP($A156,'1er Trimestre (Final)'!$B$16:$G$463,6,0)-F156</f>
        <v>0</v>
      </c>
    </row>
    <row r="157" spans="1:11" ht="22.5">
      <c r="A157" s="1" t="s">
        <v>298</v>
      </c>
      <c r="B157" s="1" t="s">
        <v>299</v>
      </c>
      <c r="C157" s="7">
        <v>5176055</v>
      </c>
      <c r="D157" s="7">
        <v>20254921</v>
      </c>
      <c r="E157" s="7">
        <v>16769980</v>
      </c>
      <c r="F157" s="7">
        <v>1691115</v>
      </c>
      <c r="H157" s="59">
        <f>VLOOKUP($A157,'1er Trimestre (Final)'!$B$16:$G$463,3,0)-C157</f>
        <v>1</v>
      </c>
      <c r="I157" s="59">
        <f>VLOOKUP($A157,'1er Trimestre (Final)'!$B$16:$G$463,4,0)-D157</f>
        <v>-1</v>
      </c>
      <c r="J157" s="59">
        <f>VLOOKUP($A157,'1er Trimestre (Final)'!$B$16:$G$463,5,0)-E157</f>
        <v>-3</v>
      </c>
      <c r="K157" s="59">
        <f>VLOOKUP($A157,'1er Trimestre (Final)'!$B$16:$G$463,6,0)-F157</f>
        <v>-2</v>
      </c>
    </row>
    <row r="158" spans="1:11" ht="11.25">
      <c r="A158" s="1" t="s">
        <v>300</v>
      </c>
      <c r="B158" s="1" t="s">
        <v>301</v>
      </c>
      <c r="C158" s="7">
        <v>102078</v>
      </c>
      <c r="D158" s="7">
        <v>950755</v>
      </c>
      <c r="E158" s="7">
        <v>896964</v>
      </c>
      <c r="F158" s="7">
        <v>48287</v>
      </c>
      <c r="H158" s="59">
        <f>VLOOKUP($A158,'1er Trimestre (Final)'!$B$16:$G$463,3,0)-C158</f>
        <v>0</v>
      </c>
      <c r="I158" s="59">
        <f>VLOOKUP($A158,'1er Trimestre (Final)'!$B$16:$G$463,4,0)-D158</f>
        <v>0</v>
      </c>
      <c r="J158" s="59">
        <f>VLOOKUP($A158,'1er Trimestre (Final)'!$B$16:$G$463,5,0)-E158</f>
        <v>0</v>
      </c>
      <c r="K158" s="59">
        <f>VLOOKUP($A158,'1er Trimestre (Final)'!$B$16:$G$463,6,0)-F158</f>
        <v>0</v>
      </c>
    </row>
    <row r="159" spans="1:11" ht="11.25">
      <c r="A159" s="1" t="s">
        <v>302</v>
      </c>
      <c r="B159" s="1" t="s">
        <v>289</v>
      </c>
      <c r="C159" s="7">
        <v>2049312</v>
      </c>
      <c r="D159" s="7">
        <v>6370552</v>
      </c>
      <c r="E159" s="7">
        <v>5131474</v>
      </c>
      <c r="F159" s="7">
        <v>810233</v>
      </c>
      <c r="H159" s="59">
        <f>VLOOKUP($A159,'1er Trimestre (Final)'!$B$16:$G$463,3,0)-C159</f>
        <v>0</v>
      </c>
      <c r="I159" s="59">
        <f>VLOOKUP($A159,'1er Trimestre (Final)'!$B$16:$G$463,4,0)-D159</f>
        <v>0</v>
      </c>
      <c r="J159" s="59">
        <f>VLOOKUP($A159,'1er Trimestre (Final)'!$B$16:$G$463,5,0)-E159</f>
        <v>-1</v>
      </c>
      <c r="K159" s="59">
        <f>VLOOKUP($A159,'1er Trimestre (Final)'!$B$16:$G$463,6,0)-F159</f>
        <v>0</v>
      </c>
    </row>
    <row r="160" spans="1:11" ht="11.25">
      <c r="A160" s="1" t="s">
        <v>303</v>
      </c>
      <c r="B160" s="1" t="s">
        <v>304</v>
      </c>
      <c r="C160" s="7">
        <v>40510</v>
      </c>
      <c r="D160" s="7">
        <v>629198</v>
      </c>
      <c r="E160" s="7">
        <v>620066</v>
      </c>
      <c r="F160" s="7">
        <v>31378</v>
      </c>
      <c r="H160" s="59">
        <f>VLOOKUP($A160,'1er Trimestre (Final)'!$B$16:$G$463,3,0)-C160</f>
        <v>0</v>
      </c>
      <c r="I160" s="59">
        <f>VLOOKUP($A160,'1er Trimestre (Final)'!$B$16:$G$463,4,0)-D160</f>
        <v>0</v>
      </c>
      <c r="J160" s="59">
        <f>VLOOKUP($A160,'1er Trimestre (Final)'!$B$16:$G$463,5,0)-E160</f>
        <v>0</v>
      </c>
      <c r="K160" s="59">
        <f>VLOOKUP($A160,'1er Trimestre (Final)'!$B$16:$G$463,6,0)-F160</f>
        <v>0</v>
      </c>
    </row>
    <row r="161" spans="1:11" ht="11.25">
      <c r="A161" s="1" t="s">
        <v>305</v>
      </c>
      <c r="B161" s="1" t="s">
        <v>291</v>
      </c>
      <c r="C161" s="7">
        <v>50514</v>
      </c>
      <c r="D161" s="7">
        <v>179170</v>
      </c>
      <c r="E161" s="7">
        <v>163586</v>
      </c>
      <c r="F161" s="7">
        <v>34929</v>
      </c>
      <c r="H161" s="59">
        <f>VLOOKUP($A161,'1er Trimestre (Final)'!$B$16:$G$463,3,0)-C161</f>
        <v>0</v>
      </c>
      <c r="I161" s="59">
        <f>VLOOKUP($A161,'1er Trimestre (Final)'!$B$16:$G$463,4,0)-D161</f>
        <v>0</v>
      </c>
      <c r="J161" s="59">
        <f>VLOOKUP($A161,'1er Trimestre (Final)'!$B$16:$G$463,5,0)-E161</f>
        <v>-1</v>
      </c>
      <c r="K161" s="59">
        <f>VLOOKUP($A161,'1er Trimestre (Final)'!$B$16:$G$463,6,0)-F161</f>
        <v>0</v>
      </c>
    </row>
    <row r="162" spans="1:11" ht="11.25">
      <c r="A162" s="1" t="s">
        <v>306</v>
      </c>
      <c r="B162" s="1" t="s">
        <v>307</v>
      </c>
      <c r="C162" s="7">
        <v>0</v>
      </c>
      <c r="D162" s="7">
        <v>0</v>
      </c>
      <c r="E162" s="7">
        <v>0</v>
      </c>
      <c r="F162" s="7">
        <v>0</v>
      </c>
      <c r="H162" s="59">
        <f>VLOOKUP($A162,'1er Trimestre (Final)'!$B$16:$G$463,3,0)-C162</f>
        <v>0</v>
      </c>
      <c r="I162" s="59">
        <f>VLOOKUP($A162,'1er Trimestre (Final)'!$B$16:$G$463,4,0)-D162</f>
        <v>0</v>
      </c>
      <c r="J162" s="59">
        <f>VLOOKUP($A162,'1er Trimestre (Final)'!$B$16:$G$463,5,0)-E162</f>
        <v>0</v>
      </c>
      <c r="K162" s="59">
        <f>VLOOKUP($A162,'1er Trimestre (Final)'!$B$16:$G$463,6,0)-F162</f>
        <v>0</v>
      </c>
    </row>
    <row r="163" spans="1:11" ht="11.25">
      <c r="A163" s="1" t="s">
        <v>308</v>
      </c>
      <c r="B163" s="1" t="s">
        <v>309</v>
      </c>
      <c r="C163" s="7">
        <v>88127</v>
      </c>
      <c r="D163" s="7">
        <v>600034</v>
      </c>
      <c r="E163" s="7">
        <v>764808</v>
      </c>
      <c r="F163" s="7">
        <v>252901</v>
      </c>
      <c r="H163" s="59">
        <f>VLOOKUP($A163,'1er Trimestre (Final)'!$B$16:$G$463,3,0)-C163</f>
        <v>0</v>
      </c>
      <c r="I163" s="59">
        <f>VLOOKUP($A163,'1er Trimestre (Final)'!$B$16:$G$463,4,0)-D163</f>
        <v>0</v>
      </c>
      <c r="J163" s="59">
        <f>VLOOKUP($A163,'1er Trimestre (Final)'!$B$16:$G$463,5,0)-E163</f>
        <v>0</v>
      </c>
      <c r="K163" s="59">
        <f>VLOOKUP($A163,'1er Trimestre (Final)'!$B$16:$G$463,6,0)-F163</f>
        <v>0</v>
      </c>
    </row>
    <row r="164" spans="1:11" ht="11.25">
      <c r="A164" s="1" t="s">
        <v>310</v>
      </c>
      <c r="B164" s="1" t="s">
        <v>311</v>
      </c>
      <c r="C164" s="7">
        <v>26599</v>
      </c>
      <c r="D164" s="7">
        <v>36129</v>
      </c>
      <c r="E164" s="7">
        <v>26599</v>
      </c>
      <c r="F164" s="7">
        <v>17069</v>
      </c>
      <c r="H164" s="59">
        <f>VLOOKUP($A164,'1er Trimestre (Final)'!$B$16:$G$463,3,0)-C164</f>
        <v>0</v>
      </c>
      <c r="I164" s="59">
        <f>VLOOKUP($A164,'1er Trimestre (Final)'!$B$16:$G$463,4,0)-D164</f>
        <v>0</v>
      </c>
      <c r="J164" s="59">
        <f>VLOOKUP($A164,'1er Trimestre (Final)'!$B$16:$G$463,5,0)-E164</f>
        <v>0</v>
      </c>
      <c r="K164" s="59">
        <f>VLOOKUP($A164,'1er Trimestre (Final)'!$B$16:$G$463,6,0)-F164</f>
        <v>0</v>
      </c>
    </row>
    <row r="165" spans="1:11" ht="22.5">
      <c r="A165" s="1" t="s">
        <v>312</v>
      </c>
      <c r="B165" s="1" t="s">
        <v>313</v>
      </c>
      <c r="C165" s="7">
        <v>0</v>
      </c>
      <c r="D165" s="7">
        <v>0</v>
      </c>
      <c r="E165" s="7">
        <v>0</v>
      </c>
      <c r="F165" s="7">
        <v>0</v>
      </c>
      <c r="H165" s="59">
        <f>VLOOKUP($A165,'1er Trimestre (Final)'!$B$16:$G$463,3,0)-C165</f>
        <v>0</v>
      </c>
      <c r="I165" s="59">
        <f>VLOOKUP($A165,'1er Trimestre (Final)'!$B$16:$G$463,4,0)-D165</f>
        <v>0</v>
      </c>
      <c r="J165" s="59">
        <f>VLOOKUP($A165,'1er Trimestre (Final)'!$B$16:$G$463,5,0)-E165</f>
        <v>0</v>
      </c>
      <c r="K165" s="59">
        <f>VLOOKUP($A165,'1er Trimestre (Final)'!$B$16:$G$463,6,0)-F165</f>
        <v>0</v>
      </c>
    </row>
    <row r="166" spans="1:11" ht="11.25">
      <c r="A166" s="1" t="s">
        <v>314</v>
      </c>
      <c r="B166" s="1" t="s">
        <v>315</v>
      </c>
      <c r="C166" s="7">
        <v>2377588</v>
      </c>
      <c r="D166" s="7">
        <v>10010277</v>
      </c>
      <c r="E166" s="7">
        <v>7986159</v>
      </c>
      <c r="F166" s="7">
        <v>353470</v>
      </c>
      <c r="H166" s="59">
        <f>VLOOKUP($A166,'1er Trimestre (Final)'!$B$16:$G$463,3,0)-C166</f>
        <v>0</v>
      </c>
      <c r="I166" s="59">
        <f>VLOOKUP($A166,'1er Trimestre (Final)'!$B$16:$G$463,4,0)-D166</f>
        <v>0</v>
      </c>
      <c r="J166" s="59">
        <f>VLOOKUP($A166,'1er Trimestre (Final)'!$B$16:$G$463,5,0)-E166</f>
        <v>0</v>
      </c>
      <c r="K166" s="59">
        <f>VLOOKUP($A166,'1er Trimestre (Final)'!$B$16:$G$463,6,0)-F166</f>
        <v>0</v>
      </c>
    </row>
    <row r="167" spans="1:11" ht="11.25">
      <c r="A167" s="1" t="s">
        <v>316</v>
      </c>
      <c r="B167" s="1" t="s">
        <v>317</v>
      </c>
      <c r="C167" s="7">
        <v>54225</v>
      </c>
      <c r="D167" s="7">
        <v>140722</v>
      </c>
      <c r="E167" s="7">
        <v>115820</v>
      </c>
      <c r="F167" s="7">
        <v>29324</v>
      </c>
      <c r="H167" s="59">
        <f>VLOOKUP($A167,'1er Trimestre (Final)'!$B$16:$G$463,3,0)-C167</f>
        <v>0</v>
      </c>
      <c r="I167" s="59">
        <f>VLOOKUP($A167,'1er Trimestre (Final)'!$B$16:$G$463,4,0)-D167</f>
        <v>-1</v>
      </c>
      <c r="J167" s="59">
        <f>VLOOKUP($A167,'1er Trimestre (Final)'!$B$16:$G$463,5,0)-E167</f>
        <v>0</v>
      </c>
      <c r="K167" s="59">
        <f>VLOOKUP($A167,'1er Trimestre (Final)'!$B$16:$G$463,6,0)-F167</f>
        <v>0</v>
      </c>
    </row>
    <row r="168" spans="1:11" ht="22.5">
      <c r="A168" s="1" t="s">
        <v>318</v>
      </c>
      <c r="B168" s="1" t="s">
        <v>319</v>
      </c>
      <c r="C168" s="7">
        <v>387048</v>
      </c>
      <c r="D168" s="7">
        <v>1338084</v>
      </c>
      <c r="E168" s="7">
        <v>1064503</v>
      </c>
      <c r="F168" s="7">
        <v>113467</v>
      </c>
      <c r="H168" s="59">
        <f>VLOOKUP($A168,'1er Trimestre (Final)'!$B$16:$G$463,3,0)-C168</f>
        <v>0</v>
      </c>
      <c r="I168" s="59">
        <f>VLOOKUP($A168,'1er Trimestre (Final)'!$B$16:$G$463,4,0)-D168</f>
        <v>0</v>
      </c>
      <c r="J168" s="59">
        <f>VLOOKUP($A168,'1er Trimestre (Final)'!$B$16:$G$463,5,0)-E168</f>
        <v>0</v>
      </c>
      <c r="K168" s="59">
        <f>VLOOKUP($A168,'1er Trimestre (Final)'!$B$16:$G$463,6,0)-F168</f>
        <v>0</v>
      </c>
    </row>
    <row r="169" spans="1:11" ht="22.5">
      <c r="A169" s="1" t="s">
        <v>320</v>
      </c>
      <c r="B169" s="1" t="s">
        <v>321</v>
      </c>
      <c r="C169" s="7">
        <v>0</v>
      </c>
      <c r="D169" s="7">
        <v>0</v>
      </c>
      <c r="E169" s="7">
        <v>0</v>
      </c>
      <c r="F169" s="7">
        <v>0</v>
      </c>
      <c r="H169" s="59">
        <f>VLOOKUP($A169,'1er Trimestre (Final)'!$B$16:$G$463,3,0)-C169</f>
        <v>0</v>
      </c>
      <c r="I169" s="59">
        <f>VLOOKUP($A169,'1er Trimestre (Final)'!$B$16:$G$463,4,0)-D169</f>
        <v>0</v>
      </c>
      <c r="J169" s="59">
        <f>VLOOKUP($A169,'1er Trimestre (Final)'!$B$16:$G$463,5,0)-E169</f>
        <v>0</v>
      </c>
      <c r="K169" s="59">
        <f>VLOOKUP($A169,'1er Trimestre (Final)'!$B$16:$G$463,6,0)-F169</f>
        <v>0</v>
      </c>
    </row>
    <row r="170" spans="1:11" ht="11.25">
      <c r="A170" s="1" t="s">
        <v>322</v>
      </c>
      <c r="B170" s="1" t="s">
        <v>323</v>
      </c>
      <c r="C170" s="7">
        <v>55</v>
      </c>
      <c r="D170" s="7">
        <v>0</v>
      </c>
      <c r="E170" s="7">
        <v>0</v>
      </c>
      <c r="F170" s="7">
        <v>55</v>
      </c>
      <c r="H170" s="59">
        <f>VLOOKUP($A170,'1er Trimestre (Final)'!$B$16:$G$463,3,0)-C170</f>
        <v>0</v>
      </c>
      <c r="I170" s="59">
        <f>VLOOKUP($A170,'1er Trimestre (Final)'!$B$16:$G$463,4,0)-D170</f>
        <v>0</v>
      </c>
      <c r="J170" s="59">
        <f>VLOOKUP($A170,'1er Trimestre (Final)'!$B$16:$G$463,5,0)-E170</f>
        <v>0</v>
      </c>
      <c r="K170" s="59">
        <f>VLOOKUP($A170,'1er Trimestre (Final)'!$B$16:$G$463,6,0)-F170</f>
        <v>0</v>
      </c>
    </row>
    <row r="171" spans="1:11" ht="11.25">
      <c r="A171" s="1" t="s">
        <v>324</v>
      </c>
      <c r="B171" s="1" t="s">
        <v>325</v>
      </c>
      <c r="C171" s="7">
        <v>0</v>
      </c>
      <c r="D171" s="7">
        <v>0</v>
      </c>
      <c r="E171" s="7">
        <v>0</v>
      </c>
      <c r="F171" s="7">
        <v>0</v>
      </c>
      <c r="H171" s="59">
        <f>VLOOKUP($A171,'1er Trimestre (Final)'!$B$16:$G$463,3,0)-C171</f>
        <v>0</v>
      </c>
      <c r="I171" s="59">
        <f>VLOOKUP($A171,'1er Trimestre (Final)'!$B$16:$G$463,4,0)-D171</f>
        <v>0</v>
      </c>
      <c r="J171" s="59">
        <f>VLOOKUP($A171,'1er Trimestre (Final)'!$B$16:$G$463,5,0)-E171</f>
        <v>0</v>
      </c>
      <c r="K171" s="59">
        <f>VLOOKUP($A171,'1er Trimestre (Final)'!$B$16:$G$463,6,0)-F171</f>
        <v>0</v>
      </c>
    </row>
    <row r="172" spans="1:11" ht="22.5">
      <c r="A172" s="1" t="s">
        <v>326</v>
      </c>
      <c r="B172" s="1" t="s">
        <v>327</v>
      </c>
      <c r="C172" s="7">
        <v>3275831</v>
      </c>
      <c r="D172" s="7">
        <v>34324197</v>
      </c>
      <c r="E172" s="7">
        <v>42271540</v>
      </c>
      <c r="F172" s="7">
        <v>11223173</v>
      </c>
      <c r="H172" s="59">
        <f>VLOOKUP($A172,'1er Trimestre (Final)'!$B$16:$G$463,3,0)-C172</f>
        <v>0</v>
      </c>
      <c r="I172" s="59">
        <f>VLOOKUP($A172,'1er Trimestre (Final)'!$B$16:$G$463,4,0)-D172</f>
        <v>0</v>
      </c>
      <c r="J172" s="59">
        <f>VLOOKUP($A172,'1er Trimestre (Final)'!$B$16:$G$463,5,0)-E172</f>
        <v>-1</v>
      </c>
      <c r="K172" s="59">
        <f>VLOOKUP($A172,'1er Trimestre (Final)'!$B$16:$G$463,6,0)-F172</f>
        <v>0</v>
      </c>
    </row>
    <row r="173" spans="1:11" ht="11.25">
      <c r="A173" s="1" t="s">
        <v>328</v>
      </c>
      <c r="B173" s="1" t="s">
        <v>329</v>
      </c>
      <c r="C173" s="7">
        <v>0</v>
      </c>
      <c r="D173" s="7">
        <v>112539</v>
      </c>
      <c r="E173" s="7">
        <v>112539</v>
      </c>
      <c r="F173" s="7">
        <v>0</v>
      </c>
      <c r="H173" s="59">
        <f>VLOOKUP($A173,'1er Trimestre (Final)'!$B$16:$G$463,3,0)-C173</f>
        <v>0</v>
      </c>
      <c r="I173" s="59">
        <f>VLOOKUP($A173,'1er Trimestre (Final)'!$B$16:$G$463,4,0)-D173</f>
        <v>0</v>
      </c>
      <c r="J173" s="59">
        <f>VLOOKUP($A173,'1er Trimestre (Final)'!$B$16:$G$463,5,0)-E173</f>
        <v>0</v>
      </c>
      <c r="K173" s="59">
        <f>VLOOKUP($A173,'1er Trimestre (Final)'!$B$16:$G$463,6,0)-F173</f>
        <v>0</v>
      </c>
    </row>
    <row r="174" spans="1:11" ht="11.25">
      <c r="A174" s="1" t="s">
        <v>330</v>
      </c>
      <c r="B174" s="1" t="s">
        <v>331</v>
      </c>
      <c r="C174" s="7">
        <v>0</v>
      </c>
      <c r="D174" s="7">
        <v>14110</v>
      </c>
      <c r="E174" s="7">
        <v>14110</v>
      </c>
      <c r="F174" s="7">
        <v>0</v>
      </c>
      <c r="H174" s="59">
        <f>VLOOKUP($A174,'1er Trimestre (Final)'!$B$16:$G$463,3,0)-C174</f>
        <v>0</v>
      </c>
      <c r="I174" s="59">
        <f>VLOOKUP($A174,'1er Trimestre (Final)'!$B$16:$G$463,4,0)-D174</f>
        <v>0</v>
      </c>
      <c r="J174" s="59">
        <f>VLOOKUP($A174,'1er Trimestre (Final)'!$B$16:$G$463,5,0)-E174</f>
        <v>0</v>
      </c>
      <c r="K174" s="59">
        <f>VLOOKUP($A174,'1er Trimestre (Final)'!$B$16:$G$463,6,0)-F174</f>
        <v>0</v>
      </c>
    </row>
    <row r="175" spans="1:11" ht="11.25">
      <c r="A175" s="1" t="s">
        <v>332</v>
      </c>
      <c r="B175" s="1" t="s">
        <v>333</v>
      </c>
      <c r="C175" s="7">
        <v>2360909</v>
      </c>
      <c r="D175" s="7">
        <v>2704033</v>
      </c>
      <c r="E175" s="7">
        <v>343124</v>
      </c>
      <c r="F175" s="7">
        <v>0</v>
      </c>
      <c r="H175" s="59">
        <f>VLOOKUP($A175,'1er Trimestre (Final)'!$B$16:$G$463,3,0)-C175</f>
        <v>0</v>
      </c>
      <c r="I175" s="59">
        <f>VLOOKUP($A175,'1er Trimestre (Final)'!$B$16:$G$463,4,0)-D175</f>
        <v>0</v>
      </c>
      <c r="J175" s="59">
        <f>VLOOKUP($A175,'1er Trimestre (Final)'!$B$16:$G$463,5,0)-E175</f>
        <v>0</v>
      </c>
      <c r="K175" s="59">
        <f>VLOOKUP($A175,'1er Trimestre (Final)'!$B$16:$G$463,6,0)-F175</f>
        <v>0</v>
      </c>
    </row>
    <row r="176" spans="1:11" ht="11.25">
      <c r="A176" s="1" t="s">
        <v>334</v>
      </c>
      <c r="B176" s="1" t="s">
        <v>335</v>
      </c>
      <c r="C176" s="7">
        <v>0</v>
      </c>
      <c r="D176" s="7">
        <v>0</v>
      </c>
      <c r="E176" s="7">
        <v>0</v>
      </c>
      <c r="F176" s="7">
        <v>0</v>
      </c>
      <c r="H176" s="59">
        <f>VLOOKUP($A176,'1er Trimestre (Final)'!$B$16:$G$463,3,0)-C176</f>
        <v>0</v>
      </c>
      <c r="I176" s="59">
        <f>VLOOKUP($A176,'1er Trimestre (Final)'!$B$16:$G$463,4,0)-D176</f>
        <v>0</v>
      </c>
      <c r="J176" s="59">
        <f>VLOOKUP($A176,'1er Trimestre (Final)'!$B$16:$G$463,5,0)-E176</f>
        <v>0</v>
      </c>
      <c r="K176" s="59">
        <f>VLOOKUP($A176,'1er Trimestre (Final)'!$B$16:$G$463,6,0)-F176</f>
        <v>0</v>
      </c>
    </row>
    <row r="177" spans="1:11" ht="11.25">
      <c r="A177" s="1" t="s">
        <v>336</v>
      </c>
      <c r="B177" s="1" t="s">
        <v>40</v>
      </c>
      <c r="C177" s="7">
        <v>914922</v>
      </c>
      <c r="D177" s="7">
        <v>31493515</v>
      </c>
      <c r="E177" s="7">
        <v>41801767</v>
      </c>
      <c r="F177" s="7">
        <v>11223173</v>
      </c>
      <c r="H177" s="59">
        <f>VLOOKUP($A177,'1er Trimestre (Final)'!$B$16:$G$463,3,0)-C177</f>
        <v>0</v>
      </c>
      <c r="I177" s="59">
        <f>VLOOKUP($A177,'1er Trimestre (Final)'!$B$16:$G$463,4,0)-D177</f>
        <v>0</v>
      </c>
      <c r="J177" s="59">
        <f>VLOOKUP($A177,'1er Trimestre (Final)'!$B$16:$G$463,5,0)-E177</f>
        <v>-1</v>
      </c>
      <c r="K177" s="59">
        <f>VLOOKUP($A177,'1er Trimestre (Final)'!$B$16:$G$463,6,0)-F177</f>
        <v>0</v>
      </c>
    </row>
    <row r="178" spans="1:11" ht="11.25">
      <c r="A178" s="1" t="s">
        <v>337</v>
      </c>
      <c r="B178" s="1" t="s">
        <v>338</v>
      </c>
      <c r="C178" s="7">
        <v>0</v>
      </c>
      <c r="D178" s="7">
        <v>0</v>
      </c>
      <c r="E178" s="7">
        <v>0</v>
      </c>
      <c r="F178" s="7">
        <v>0</v>
      </c>
      <c r="H178" s="59">
        <f>VLOOKUP($A178,'1er Trimestre (Final)'!$B$16:$G$463,3,0)-C178</f>
        <v>0</v>
      </c>
      <c r="I178" s="59">
        <f>VLOOKUP($A178,'1er Trimestre (Final)'!$B$16:$G$463,4,0)-D178</f>
        <v>0</v>
      </c>
      <c r="J178" s="59">
        <f>VLOOKUP($A178,'1er Trimestre (Final)'!$B$16:$G$463,5,0)-E178</f>
        <v>0</v>
      </c>
      <c r="K178" s="59">
        <f>VLOOKUP($A178,'1er Trimestre (Final)'!$B$16:$G$463,6,0)-F178</f>
        <v>0</v>
      </c>
    </row>
    <row r="179" spans="1:11" ht="11.25">
      <c r="A179" s="1" t="s">
        <v>339</v>
      </c>
      <c r="B179" s="1" t="s">
        <v>340</v>
      </c>
      <c r="C179" s="7">
        <v>0</v>
      </c>
      <c r="D179" s="7">
        <v>0</v>
      </c>
      <c r="E179" s="7">
        <v>0</v>
      </c>
      <c r="F179" s="7">
        <v>0</v>
      </c>
      <c r="H179" s="59">
        <f>VLOOKUP($A179,'1er Trimestre (Final)'!$B$16:$G$463,3,0)-C179</f>
        <v>0</v>
      </c>
      <c r="I179" s="59">
        <f>VLOOKUP($A179,'1er Trimestre (Final)'!$B$16:$G$463,4,0)-D179</f>
        <v>0</v>
      </c>
      <c r="J179" s="59">
        <f>VLOOKUP($A179,'1er Trimestre (Final)'!$B$16:$G$463,5,0)-E179</f>
        <v>0</v>
      </c>
      <c r="K179" s="59">
        <f>VLOOKUP($A179,'1er Trimestre (Final)'!$B$16:$G$463,6,0)-F179</f>
        <v>0</v>
      </c>
    </row>
    <row r="180" spans="1:11" ht="11.25">
      <c r="A180" s="1" t="s">
        <v>341</v>
      </c>
      <c r="B180" s="1" t="s">
        <v>342</v>
      </c>
      <c r="C180" s="7">
        <v>0</v>
      </c>
      <c r="D180" s="7">
        <v>280315</v>
      </c>
      <c r="E180" s="7">
        <v>280315</v>
      </c>
      <c r="F180" s="7">
        <v>0</v>
      </c>
      <c r="H180" s="59">
        <f>VLOOKUP($A180,'1er Trimestre (Final)'!$B$16:$G$463,3,0)-C180</f>
        <v>0</v>
      </c>
      <c r="I180" s="59">
        <f>VLOOKUP($A180,'1er Trimestre (Final)'!$B$16:$G$463,4,0)-D180</f>
        <v>0</v>
      </c>
      <c r="J180" s="59">
        <f>VLOOKUP($A180,'1er Trimestre (Final)'!$B$16:$G$463,5,0)-E180</f>
        <v>0</v>
      </c>
      <c r="K180" s="59">
        <f>VLOOKUP($A180,'1er Trimestre (Final)'!$B$16:$G$463,6,0)-F180</f>
        <v>0</v>
      </c>
    </row>
    <row r="181" spans="1:11" ht="11.25">
      <c r="A181" s="1" t="s">
        <v>343</v>
      </c>
      <c r="B181" s="1" t="s">
        <v>344</v>
      </c>
      <c r="C181" s="7">
        <v>0</v>
      </c>
      <c r="D181" s="7">
        <v>280315</v>
      </c>
      <c r="E181" s="7">
        <v>280315</v>
      </c>
      <c r="F181" s="7">
        <v>0</v>
      </c>
      <c r="H181" s="59">
        <f>VLOOKUP($A181,'1er Trimestre (Final)'!$B$16:$G$463,3,0)-C181</f>
        <v>0</v>
      </c>
      <c r="I181" s="59">
        <f>VLOOKUP($A181,'1er Trimestre (Final)'!$B$16:$G$463,4,0)-D181</f>
        <v>0</v>
      </c>
      <c r="J181" s="59">
        <f>VLOOKUP($A181,'1er Trimestre (Final)'!$B$16:$G$463,5,0)-E181</f>
        <v>0</v>
      </c>
      <c r="K181" s="59">
        <f>VLOOKUP($A181,'1er Trimestre (Final)'!$B$16:$G$463,6,0)-F181</f>
        <v>0</v>
      </c>
    </row>
    <row r="182" spans="1:11" ht="22.5">
      <c r="A182" s="1" t="s">
        <v>345</v>
      </c>
      <c r="B182" s="1" t="s">
        <v>346</v>
      </c>
      <c r="C182" s="7">
        <v>2700681</v>
      </c>
      <c r="D182" s="7">
        <v>5517867</v>
      </c>
      <c r="E182" s="7">
        <v>5022630</v>
      </c>
      <c r="F182" s="7">
        <v>2205445</v>
      </c>
      <c r="H182" s="59">
        <f>VLOOKUP($A182,'1er Trimestre (Final)'!$B$16:$G$463,3,0)-C182</f>
        <v>1</v>
      </c>
      <c r="I182" s="59">
        <f>VLOOKUP($A182,'1er Trimestre (Final)'!$B$16:$G$463,4,0)-D182</f>
        <v>-1</v>
      </c>
      <c r="J182" s="59">
        <f>VLOOKUP($A182,'1er Trimestre (Final)'!$B$16:$G$463,5,0)-E182</f>
        <v>0</v>
      </c>
      <c r="K182" s="59">
        <f>VLOOKUP($A182,'1er Trimestre (Final)'!$B$16:$G$463,6,0)-F182</f>
        <v>1</v>
      </c>
    </row>
    <row r="183" spans="1:11" ht="11.25">
      <c r="A183" s="1" t="s">
        <v>347</v>
      </c>
      <c r="B183" s="1" t="s">
        <v>348</v>
      </c>
      <c r="C183" s="7">
        <v>2700681</v>
      </c>
      <c r="D183" s="7">
        <v>5511165</v>
      </c>
      <c r="E183" s="7">
        <v>5015928</v>
      </c>
      <c r="F183" s="7">
        <v>2205445</v>
      </c>
      <c r="H183" s="59">
        <f>VLOOKUP($A183,'1er Trimestre (Final)'!$B$16:$G$463,3,0)-C183</f>
        <v>1</v>
      </c>
      <c r="I183" s="59">
        <f>VLOOKUP($A183,'1er Trimestre (Final)'!$B$16:$G$463,4,0)-D183</f>
        <v>-1</v>
      </c>
      <c r="J183" s="59">
        <f>VLOOKUP($A183,'1er Trimestre (Final)'!$B$16:$G$463,5,0)-E183</f>
        <v>0</v>
      </c>
      <c r="K183" s="59">
        <f>VLOOKUP($A183,'1er Trimestre (Final)'!$B$16:$G$463,6,0)-F183</f>
        <v>1</v>
      </c>
    </row>
    <row r="184" spans="1:11" ht="11.25">
      <c r="A184" s="1" t="s">
        <v>349</v>
      </c>
      <c r="B184" s="1" t="s">
        <v>350</v>
      </c>
      <c r="C184" s="7">
        <v>2898</v>
      </c>
      <c r="D184" s="7">
        <v>4908194</v>
      </c>
      <c r="E184" s="7">
        <v>4905296</v>
      </c>
      <c r="F184" s="7">
        <v>0</v>
      </c>
      <c r="H184" s="59">
        <f>VLOOKUP($A184,'1er Trimestre (Final)'!$B$16:$G$463,3,0)-C184</f>
        <v>0</v>
      </c>
      <c r="I184" s="59">
        <f>VLOOKUP($A184,'1er Trimestre (Final)'!$B$16:$G$463,4,0)-D184</f>
        <v>0</v>
      </c>
      <c r="J184" s="59">
        <f>VLOOKUP($A184,'1er Trimestre (Final)'!$B$16:$G$463,5,0)-E184</f>
        <v>0</v>
      </c>
      <c r="K184" s="59">
        <f>VLOOKUP($A184,'1er Trimestre (Final)'!$B$16:$G$463,6,0)-F184</f>
        <v>0</v>
      </c>
    </row>
    <row r="185" spans="1:11" ht="11.25">
      <c r="A185" s="1" t="s">
        <v>351</v>
      </c>
      <c r="B185" s="1" t="s">
        <v>352</v>
      </c>
      <c r="C185" s="7">
        <v>274</v>
      </c>
      <c r="D185" s="7">
        <v>0</v>
      </c>
      <c r="E185" s="7">
        <v>0</v>
      </c>
      <c r="F185" s="7">
        <v>274</v>
      </c>
      <c r="H185" s="59">
        <f>VLOOKUP($A185,'1er Trimestre (Final)'!$B$16:$G$463,3,0)-C185</f>
        <v>0</v>
      </c>
      <c r="I185" s="59">
        <f>VLOOKUP($A185,'1er Trimestre (Final)'!$B$16:$G$463,4,0)-D185</f>
        <v>0</v>
      </c>
      <c r="J185" s="59">
        <f>VLOOKUP($A185,'1er Trimestre (Final)'!$B$16:$G$463,5,0)-E185</f>
        <v>0</v>
      </c>
      <c r="K185" s="59">
        <f>VLOOKUP($A185,'1er Trimestre (Final)'!$B$16:$G$463,6,0)-F185</f>
        <v>0</v>
      </c>
    </row>
    <row r="186" spans="1:11" ht="11.25">
      <c r="A186" s="1" t="s">
        <v>353</v>
      </c>
      <c r="B186" s="1" t="s">
        <v>354</v>
      </c>
      <c r="C186" s="7">
        <v>1121474</v>
      </c>
      <c r="D186" s="7">
        <v>174253</v>
      </c>
      <c r="E186" s="7">
        <v>43679</v>
      </c>
      <c r="F186" s="7">
        <v>990901</v>
      </c>
      <c r="H186" s="59">
        <f>VLOOKUP($A186,'1er Trimestre (Final)'!$B$16:$G$463,3,0)-C186</f>
        <v>0</v>
      </c>
      <c r="I186" s="59">
        <f>VLOOKUP($A186,'1er Trimestre (Final)'!$B$16:$G$463,4,0)-D186</f>
        <v>-1</v>
      </c>
      <c r="J186" s="59">
        <f>VLOOKUP($A186,'1er Trimestre (Final)'!$B$16:$G$463,5,0)-E186</f>
        <v>0</v>
      </c>
      <c r="K186" s="59">
        <f>VLOOKUP($A186,'1er Trimestre (Final)'!$B$16:$G$463,6,0)-F186</f>
        <v>0</v>
      </c>
    </row>
    <row r="187" spans="1:11" ht="11.25">
      <c r="A187" s="1" t="s">
        <v>355</v>
      </c>
      <c r="B187" s="1" t="s">
        <v>356</v>
      </c>
      <c r="C187" s="7">
        <v>764117</v>
      </c>
      <c r="D187" s="7">
        <v>108587</v>
      </c>
      <c r="E187" s="7">
        <v>0</v>
      </c>
      <c r="F187" s="7">
        <v>655530</v>
      </c>
      <c r="H187" s="59">
        <f>VLOOKUP($A187,'1er Trimestre (Final)'!$B$16:$G$463,3,0)-C187</f>
        <v>0</v>
      </c>
      <c r="I187" s="59">
        <f>VLOOKUP($A187,'1er Trimestre (Final)'!$B$16:$G$463,4,0)-D187</f>
        <v>0</v>
      </c>
      <c r="J187" s="59">
        <f>VLOOKUP($A187,'1er Trimestre (Final)'!$B$16:$G$463,5,0)-E187</f>
        <v>0</v>
      </c>
      <c r="K187" s="59">
        <f>VLOOKUP($A187,'1er Trimestre (Final)'!$B$16:$G$463,6,0)-F187</f>
        <v>0</v>
      </c>
    </row>
    <row r="188" spans="1:11" ht="11.25">
      <c r="A188" s="1" t="s">
        <v>357</v>
      </c>
      <c r="B188" s="1" t="s">
        <v>358</v>
      </c>
      <c r="C188" s="7">
        <v>374992</v>
      </c>
      <c r="D188" s="7">
        <v>27530</v>
      </c>
      <c r="E188" s="7">
        <v>0</v>
      </c>
      <c r="F188" s="7">
        <v>347462</v>
      </c>
      <c r="H188" s="59">
        <f>VLOOKUP($A188,'1er Trimestre (Final)'!$B$16:$G$463,3,0)-C188</f>
        <v>0</v>
      </c>
      <c r="I188" s="59">
        <f>VLOOKUP($A188,'1er Trimestre (Final)'!$B$16:$G$463,4,0)-D188</f>
        <v>0</v>
      </c>
      <c r="J188" s="59">
        <f>VLOOKUP($A188,'1er Trimestre (Final)'!$B$16:$G$463,5,0)-E188</f>
        <v>0</v>
      </c>
      <c r="K188" s="59">
        <f>VLOOKUP($A188,'1er Trimestre (Final)'!$B$16:$G$463,6,0)-F188</f>
        <v>0</v>
      </c>
    </row>
    <row r="189" spans="1:11" ht="11.25">
      <c r="A189" s="1" t="s">
        <v>359</v>
      </c>
      <c r="B189" s="1" t="s">
        <v>360</v>
      </c>
      <c r="C189" s="7">
        <v>436927</v>
      </c>
      <c r="D189" s="7">
        <v>292601</v>
      </c>
      <c r="E189" s="7">
        <v>66953</v>
      </c>
      <c r="F189" s="7">
        <v>211279</v>
      </c>
      <c r="H189" s="59">
        <f>VLOOKUP($A189,'1er Trimestre (Final)'!$B$16:$G$463,3,0)-C189</f>
        <v>0</v>
      </c>
      <c r="I189" s="59">
        <f>VLOOKUP($A189,'1er Trimestre (Final)'!$B$16:$G$463,4,0)-D189</f>
        <v>0</v>
      </c>
      <c r="J189" s="59">
        <f>VLOOKUP($A189,'1er Trimestre (Final)'!$B$16:$G$463,5,0)-E189</f>
        <v>0</v>
      </c>
      <c r="K189" s="59">
        <f>VLOOKUP($A189,'1er Trimestre (Final)'!$B$16:$G$463,6,0)-F189</f>
        <v>0</v>
      </c>
    </row>
    <row r="190" spans="1:11" ht="22.5">
      <c r="A190" s="1" t="s">
        <v>361</v>
      </c>
      <c r="B190" s="1" t="s">
        <v>362</v>
      </c>
      <c r="C190" s="7">
        <v>0</v>
      </c>
      <c r="D190" s="7">
        <v>6702</v>
      </c>
      <c r="E190" s="7">
        <v>6702</v>
      </c>
      <c r="F190" s="7">
        <v>0</v>
      </c>
      <c r="H190" s="59">
        <f>VLOOKUP($A190,'1er Trimestre (Final)'!$B$16:$G$463,3,0)-C190</f>
        <v>0</v>
      </c>
      <c r="I190" s="59">
        <f>VLOOKUP($A190,'1er Trimestre (Final)'!$B$16:$G$463,4,0)-D190</f>
        <v>0</v>
      </c>
      <c r="J190" s="59">
        <f>VLOOKUP($A190,'1er Trimestre (Final)'!$B$16:$G$463,5,0)-E190</f>
        <v>0</v>
      </c>
      <c r="K190" s="59">
        <f>VLOOKUP($A190,'1er Trimestre (Final)'!$B$16:$G$463,6,0)-F190</f>
        <v>0</v>
      </c>
    </row>
    <row r="191" spans="1:11" ht="11.25">
      <c r="A191" s="1" t="s">
        <v>363</v>
      </c>
      <c r="B191" s="1" t="s">
        <v>364</v>
      </c>
      <c r="C191" s="7">
        <v>0</v>
      </c>
      <c r="D191" s="7">
        <v>6702</v>
      </c>
      <c r="E191" s="7">
        <v>6702</v>
      </c>
      <c r="F191" s="7">
        <v>0</v>
      </c>
      <c r="H191" s="59">
        <f>VLOOKUP($A191,'1er Trimestre (Final)'!$B$16:$G$463,3,0)-C191</f>
        <v>0</v>
      </c>
      <c r="I191" s="59">
        <f>VLOOKUP($A191,'1er Trimestre (Final)'!$B$16:$G$463,4,0)-D191</f>
        <v>0</v>
      </c>
      <c r="J191" s="59">
        <f>VLOOKUP($A191,'1er Trimestre (Final)'!$B$16:$G$463,5,0)-E191</f>
        <v>0</v>
      </c>
      <c r="K191" s="59">
        <f>VLOOKUP($A191,'1er Trimestre (Final)'!$B$16:$G$463,6,0)-F191</f>
        <v>0</v>
      </c>
    </row>
    <row r="192" spans="1:11" ht="11.25">
      <c r="A192" s="1" t="s">
        <v>365</v>
      </c>
      <c r="B192" s="1" t="s">
        <v>366</v>
      </c>
      <c r="C192" s="7">
        <v>17139797</v>
      </c>
      <c r="D192" s="7">
        <v>1646836</v>
      </c>
      <c r="E192" s="7">
        <v>2105727</v>
      </c>
      <c r="F192" s="7">
        <v>17598688</v>
      </c>
      <c r="H192" s="59">
        <f>VLOOKUP($A192,'1er Trimestre (Final)'!$B$16:$G$463,3,0)-C192</f>
        <v>0</v>
      </c>
      <c r="I192" s="59">
        <f>VLOOKUP($A192,'1er Trimestre (Final)'!$B$16:$G$463,4,0)-D192</f>
        <v>1</v>
      </c>
      <c r="J192" s="59">
        <f>VLOOKUP($A192,'1er Trimestre (Final)'!$B$16:$G$463,5,0)-E192</f>
        <v>1</v>
      </c>
      <c r="K192" s="59">
        <f>VLOOKUP($A192,'1er Trimestre (Final)'!$B$16:$G$463,6,0)-F192</f>
        <v>0</v>
      </c>
    </row>
    <row r="193" spans="1:11" ht="11.25">
      <c r="A193" s="1" t="s">
        <v>367</v>
      </c>
      <c r="B193" s="1" t="s">
        <v>368</v>
      </c>
      <c r="C193" s="7">
        <v>17074288</v>
      </c>
      <c r="D193" s="7">
        <v>868710</v>
      </c>
      <c r="E193" s="7">
        <v>0</v>
      </c>
      <c r="F193" s="7">
        <v>16205578</v>
      </c>
      <c r="H193" s="59">
        <f>VLOOKUP($A193,'1er Trimestre (Final)'!$B$16:$G$463,3,0)-C193</f>
        <v>0</v>
      </c>
      <c r="I193" s="59">
        <f>VLOOKUP($A193,'1er Trimestre (Final)'!$B$16:$G$463,4,0)-D193</f>
        <v>0</v>
      </c>
      <c r="J193" s="59">
        <f>VLOOKUP($A193,'1er Trimestre (Final)'!$B$16:$G$463,5,0)-E193</f>
        <v>0</v>
      </c>
      <c r="K193" s="59">
        <f>VLOOKUP($A193,'1er Trimestre (Final)'!$B$16:$G$463,6,0)-F193</f>
        <v>0</v>
      </c>
    </row>
    <row r="194" spans="1:11" ht="11.25">
      <c r="A194" s="1" t="s">
        <v>369</v>
      </c>
      <c r="B194" s="1" t="s">
        <v>370</v>
      </c>
      <c r="C194" s="7">
        <v>17074288</v>
      </c>
      <c r="D194" s="7">
        <v>868710</v>
      </c>
      <c r="E194" s="7">
        <v>0</v>
      </c>
      <c r="F194" s="7">
        <v>16205578</v>
      </c>
      <c r="H194" s="59">
        <f>VLOOKUP($A194,'1er Trimestre (Final)'!$B$16:$G$463,3,0)-C194</f>
        <v>0</v>
      </c>
      <c r="I194" s="59">
        <f>VLOOKUP($A194,'1er Trimestre (Final)'!$B$16:$G$463,4,0)-D194</f>
        <v>0</v>
      </c>
      <c r="J194" s="59">
        <f>VLOOKUP($A194,'1er Trimestre (Final)'!$B$16:$G$463,5,0)-E194</f>
        <v>0</v>
      </c>
      <c r="K194" s="59">
        <f>VLOOKUP($A194,'1er Trimestre (Final)'!$B$16:$G$463,6,0)-F194</f>
        <v>0</v>
      </c>
    </row>
    <row r="195" spans="1:11" ht="11.25">
      <c r="A195" s="1" t="s">
        <v>371</v>
      </c>
      <c r="B195" s="1" t="s">
        <v>372</v>
      </c>
      <c r="C195" s="7">
        <v>0</v>
      </c>
      <c r="D195" s="7">
        <v>0</v>
      </c>
      <c r="E195" s="7">
        <v>0</v>
      </c>
      <c r="F195" s="7">
        <v>0</v>
      </c>
      <c r="H195" s="59">
        <f>VLOOKUP($A195,'1er Trimestre (Final)'!$B$16:$G$463,3,0)-C195</f>
        <v>0</v>
      </c>
      <c r="I195" s="59">
        <f>VLOOKUP($A195,'1er Trimestre (Final)'!$B$16:$G$463,4,0)-D195</f>
        <v>0</v>
      </c>
      <c r="J195" s="59">
        <f>VLOOKUP($A195,'1er Trimestre (Final)'!$B$16:$G$463,5,0)-E195</f>
        <v>0</v>
      </c>
      <c r="K195" s="59">
        <f>VLOOKUP($A195,'1er Trimestre (Final)'!$B$16:$G$463,6,0)-F195</f>
        <v>0</v>
      </c>
    </row>
    <row r="196" spans="1:11" ht="11.25">
      <c r="A196" s="1" t="s">
        <v>373</v>
      </c>
      <c r="B196" s="1" t="s">
        <v>374</v>
      </c>
      <c r="C196" s="7">
        <v>0</v>
      </c>
      <c r="D196" s="7">
        <v>670861</v>
      </c>
      <c r="E196" s="7">
        <v>2002949</v>
      </c>
      <c r="F196" s="7">
        <v>1332088</v>
      </c>
      <c r="H196" s="59">
        <f>VLOOKUP($A196,'1er Trimestre (Final)'!$B$16:$G$463,3,0)-C196</f>
        <v>0</v>
      </c>
      <c r="I196" s="59">
        <f>VLOOKUP($A196,'1er Trimestre (Final)'!$B$16:$G$463,4,0)-D196</f>
        <v>1</v>
      </c>
      <c r="J196" s="59">
        <f>VLOOKUP($A196,'1er Trimestre (Final)'!$B$16:$G$463,5,0)-E196</f>
        <v>1</v>
      </c>
      <c r="K196" s="59">
        <f>VLOOKUP($A196,'1er Trimestre (Final)'!$B$16:$G$463,6,0)-F196</f>
        <v>0</v>
      </c>
    </row>
    <row r="197" spans="1:11" ht="11.25">
      <c r="A197" s="1" t="s">
        <v>375</v>
      </c>
      <c r="B197" s="1" t="s">
        <v>354</v>
      </c>
      <c r="C197" s="7">
        <v>0</v>
      </c>
      <c r="D197" s="7">
        <v>214092</v>
      </c>
      <c r="E197" s="7">
        <v>506040</v>
      </c>
      <c r="F197" s="7">
        <v>291949</v>
      </c>
      <c r="H197" s="59">
        <f>VLOOKUP($A197,'1er Trimestre (Final)'!$B$16:$G$463,3,0)-C197</f>
        <v>0</v>
      </c>
      <c r="I197" s="59">
        <f>VLOOKUP($A197,'1er Trimestre (Final)'!$B$16:$G$463,4,0)-D197</f>
        <v>0</v>
      </c>
      <c r="J197" s="59">
        <f>VLOOKUP($A197,'1er Trimestre (Final)'!$B$16:$G$463,5,0)-E197</f>
        <v>1</v>
      </c>
      <c r="K197" s="59">
        <f>VLOOKUP($A197,'1er Trimestre (Final)'!$B$16:$G$463,6,0)-F197</f>
        <v>0</v>
      </c>
    </row>
    <row r="198" spans="1:11" ht="11.25">
      <c r="A198" s="1" t="s">
        <v>376</v>
      </c>
      <c r="B198" s="1" t="s">
        <v>358</v>
      </c>
      <c r="C198" s="7">
        <v>0</v>
      </c>
      <c r="D198" s="7">
        <v>102841</v>
      </c>
      <c r="E198" s="7">
        <v>321672</v>
      </c>
      <c r="F198" s="7">
        <v>218831</v>
      </c>
      <c r="H198" s="59">
        <f>VLOOKUP($A198,'1er Trimestre (Final)'!$B$16:$G$463,3,0)-C198</f>
        <v>0</v>
      </c>
      <c r="I198" s="59">
        <f>VLOOKUP($A198,'1er Trimestre (Final)'!$B$16:$G$463,4,0)-D198</f>
        <v>0</v>
      </c>
      <c r="J198" s="59">
        <f>VLOOKUP($A198,'1er Trimestre (Final)'!$B$16:$G$463,5,0)-E198</f>
        <v>0</v>
      </c>
      <c r="K198" s="59">
        <f>VLOOKUP($A198,'1er Trimestre (Final)'!$B$16:$G$463,6,0)-F198</f>
        <v>0</v>
      </c>
    </row>
    <row r="199" spans="1:11" ht="11.25">
      <c r="A199" s="1" t="s">
        <v>377</v>
      </c>
      <c r="B199" s="1" t="s">
        <v>356</v>
      </c>
      <c r="C199" s="7">
        <v>0</v>
      </c>
      <c r="D199" s="7">
        <v>112096</v>
      </c>
      <c r="E199" s="7">
        <v>337095</v>
      </c>
      <c r="F199" s="7">
        <v>224999</v>
      </c>
      <c r="H199" s="59">
        <f>VLOOKUP($A199,'1er Trimestre (Final)'!$B$16:$G$463,3,0)-C199</f>
        <v>0</v>
      </c>
      <c r="I199" s="59">
        <f>VLOOKUP($A199,'1er Trimestre (Final)'!$B$16:$G$463,4,0)-D199</f>
        <v>0</v>
      </c>
      <c r="J199" s="59">
        <f>VLOOKUP($A199,'1er Trimestre (Final)'!$B$16:$G$463,5,0)-E199</f>
        <v>0</v>
      </c>
      <c r="K199" s="59">
        <f>VLOOKUP($A199,'1er Trimestre (Final)'!$B$16:$G$463,6,0)-F199</f>
        <v>0</v>
      </c>
    </row>
    <row r="200" spans="1:11" ht="11.25">
      <c r="A200" s="1" t="s">
        <v>378</v>
      </c>
      <c r="B200" s="1" t="s">
        <v>360</v>
      </c>
      <c r="C200" s="7">
        <v>0</v>
      </c>
      <c r="D200" s="7">
        <v>222158</v>
      </c>
      <c r="E200" s="7">
        <v>378797</v>
      </c>
      <c r="F200" s="7">
        <v>156638</v>
      </c>
      <c r="H200" s="59">
        <f>VLOOKUP($A200,'1er Trimestre (Final)'!$B$16:$G$463,3,0)-C200</f>
        <v>0</v>
      </c>
      <c r="I200" s="59">
        <f>VLOOKUP($A200,'1er Trimestre (Final)'!$B$16:$G$463,4,0)-D200</f>
        <v>1</v>
      </c>
      <c r="J200" s="59">
        <f>VLOOKUP($A200,'1er Trimestre (Final)'!$B$16:$G$463,5,0)-E200</f>
        <v>0</v>
      </c>
      <c r="K200" s="59">
        <f>VLOOKUP($A200,'1er Trimestre (Final)'!$B$16:$G$463,6,0)-F200</f>
        <v>0</v>
      </c>
    </row>
    <row r="201" spans="1:11" ht="11.25">
      <c r="A201" s="1" t="s">
        <v>379</v>
      </c>
      <c r="B201" s="1" t="s">
        <v>380</v>
      </c>
      <c r="C201" s="7">
        <v>0</v>
      </c>
      <c r="D201" s="7">
        <v>19674</v>
      </c>
      <c r="E201" s="7">
        <v>459345</v>
      </c>
      <c r="F201" s="7">
        <v>439671</v>
      </c>
      <c r="H201" s="59">
        <f>VLOOKUP($A201,'1er Trimestre (Final)'!$B$16:$G$463,3,0)-C201</f>
        <v>0</v>
      </c>
      <c r="I201" s="59">
        <f>VLOOKUP($A201,'1er Trimestre (Final)'!$B$16:$G$463,4,0)-D201</f>
        <v>0</v>
      </c>
      <c r="J201" s="59">
        <f>VLOOKUP($A201,'1er Trimestre (Final)'!$B$16:$G$463,5,0)-E201</f>
        <v>0</v>
      </c>
      <c r="K201" s="59">
        <f>VLOOKUP($A201,'1er Trimestre (Final)'!$B$16:$G$463,6,0)-F201</f>
        <v>0</v>
      </c>
    </row>
    <row r="202" spans="1:11" ht="11.25">
      <c r="A202" s="1" t="s">
        <v>381</v>
      </c>
      <c r="B202" s="1" t="s">
        <v>382</v>
      </c>
      <c r="C202" s="7">
        <v>0</v>
      </c>
      <c r="D202" s="7">
        <v>7616</v>
      </c>
      <c r="E202" s="7">
        <v>7616</v>
      </c>
      <c r="F202" s="7">
        <v>0</v>
      </c>
      <c r="H202" s="59">
        <f>VLOOKUP($A202,'1er Trimestre (Final)'!$B$16:$G$463,3,0)-C202</f>
        <v>0</v>
      </c>
      <c r="I202" s="59">
        <f>VLOOKUP($A202,'1er Trimestre (Final)'!$B$16:$G$463,4,0)-D202</f>
        <v>0</v>
      </c>
      <c r="J202" s="59">
        <f>VLOOKUP($A202,'1er Trimestre (Final)'!$B$16:$G$463,5,0)-E202</f>
        <v>0</v>
      </c>
      <c r="K202" s="59">
        <f>VLOOKUP($A202,'1er Trimestre (Final)'!$B$16:$G$463,6,0)-F202</f>
        <v>0</v>
      </c>
    </row>
    <row r="203" spans="1:11" ht="11.25">
      <c r="A203" s="1" t="s">
        <v>383</v>
      </c>
      <c r="B203" s="1" t="s">
        <v>384</v>
      </c>
      <c r="C203" s="7">
        <v>281566</v>
      </c>
      <c r="D203" s="7">
        <v>7616</v>
      </c>
      <c r="E203" s="7">
        <v>0</v>
      </c>
      <c r="F203" s="7">
        <v>273950</v>
      </c>
      <c r="H203" s="59">
        <f>VLOOKUP($A203,'1er Trimestre (Final)'!$B$16:$G$463,3,0)-C203</f>
        <v>0</v>
      </c>
      <c r="I203" s="59">
        <f>VLOOKUP($A203,'1er Trimestre (Final)'!$B$16:$G$463,4,0)-D203</f>
        <v>0</v>
      </c>
      <c r="J203" s="59">
        <f>VLOOKUP($A203,'1er Trimestre (Final)'!$B$16:$G$463,5,0)-E203</f>
        <v>0</v>
      </c>
      <c r="K203" s="59">
        <f>VLOOKUP($A203,'1er Trimestre (Final)'!$B$16:$G$463,6,0)-F203</f>
        <v>0</v>
      </c>
    </row>
    <row r="204" spans="1:11" ht="11.25">
      <c r="A204" s="1" t="s">
        <v>385</v>
      </c>
      <c r="B204" s="1" t="s">
        <v>386</v>
      </c>
      <c r="C204" s="7">
        <v>-281566</v>
      </c>
      <c r="D204" s="7">
        <v>0</v>
      </c>
      <c r="E204" s="7">
        <v>7616</v>
      </c>
      <c r="F204" s="7">
        <v>-273950</v>
      </c>
      <c r="H204" s="59">
        <f>VLOOKUP($A204,'1er Trimestre (Final)'!$B$16:$G$463,3,0)-C204</f>
        <v>0</v>
      </c>
      <c r="I204" s="59">
        <f>VLOOKUP($A204,'1er Trimestre (Final)'!$B$16:$G$463,4,0)-D204</f>
        <v>0</v>
      </c>
      <c r="J204" s="59">
        <f>VLOOKUP($A204,'1er Trimestre (Final)'!$B$16:$G$463,5,0)-E204</f>
        <v>0</v>
      </c>
      <c r="K204" s="59">
        <f>VLOOKUP($A204,'1er Trimestre (Final)'!$B$16:$G$463,6,0)-F204</f>
        <v>0</v>
      </c>
    </row>
    <row r="205" spans="1:11" ht="11.25">
      <c r="A205" s="1" t="s">
        <v>387</v>
      </c>
      <c r="B205" s="1" t="s">
        <v>388</v>
      </c>
      <c r="C205" s="7">
        <v>65509</v>
      </c>
      <c r="D205" s="7">
        <v>99649</v>
      </c>
      <c r="E205" s="7">
        <v>95162</v>
      </c>
      <c r="F205" s="7">
        <v>61022</v>
      </c>
      <c r="H205" s="59">
        <f>VLOOKUP($A205,'1er Trimestre (Final)'!$B$16:$G$463,3,0)-C205</f>
        <v>0</v>
      </c>
      <c r="I205" s="59">
        <f>VLOOKUP($A205,'1er Trimestre (Final)'!$B$16:$G$463,4,0)-D205</f>
        <v>0</v>
      </c>
      <c r="J205" s="59">
        <f>VLOOKUP($A205,'1er Trimestre (Final)'!$B$16:$G$463,5,0)-E205</f>
        <v>0</v>
      </c>
      <c r="K205" s="59">
        <f>VLOOKUP($A205,'1er Trimestre (Final)'!$B$16:$G$463,6,0)-F205</f>
        <v>0</v>
      </c>
    </row>
    <row r="206" spans="1:11" ht="11.25">
      <c r="A206" s="1" t="s">
        <v>389</v>
      </c>
      <c r="B206" s="1" t="s">
        <v>262</v>
      </c>
      <c r="C206" s="7">
        <v>65509</v>
      </c>
      <c r="D206" s="7">
        <v>99649</v>
      </c>
      <c r="E206" s="7">
        <v>95162</v>
      </c>
      <c r="F206" s="7">
        <v>61022</v>
      </c>
      <c r="H206" s="59">
        <f>VLOOKUP($A206,'1er Trimestre (Final)'!$B$16:$G$463,3,0)-C206</f>
        <v>0</v>
      </c>
      <c r="I206" s="59">
        <f>VLOOKUP($A206,'1er Trimestre (Final)'!$B$16:$G$463,4,0)-D206</f>
        <v>0</v>
      </c>
      <c r="J206" s="59">
        <f>VLOOKUP($A206,'1er Trimestre (Final)'!$B$16:$G$463,5,0)-E206</f>
        <v>0</v>
      </c>
      <c r="K206" s="59">
        <f>VLOOKUP($A206,'1er Trimestre (Final)'!$B$16:$G$463,6,0)-F206</f>
        <v>0</v>
      </c>
    </row>
    <row r="207" spans="1:11" ht="11.25">
      <c r="A207" s="1" t="s">
        <v>390</v>
      </c>
      <c r="B207" s="1" t="s">
        <v>391</v>
      </c>
      <c r="C207" s="7">
        <v>7080912</v>
      </c>
      <c r="D207" s="7">
        <v>163646579</v>
      </c>
      <c r="E207" s="7">
        <v>166626913</v>
      </c>
      <c r="F207" s="7">
        <v>10061246</v>
      </c>
      <c r="H207" s="59">
        <f>VLOOKUP($A207,'1er Trimestre (Final)'!$B$16:$G$463,3,0)-C207</f>
        <v>-2</v>
      </c>
      <c r="I207" s="59">
        <f>VLOOKUP($A207,'1er Trimestre (Final)'!$B$16:$G$463,4,0)-D207</f>
        <v>0</v>
      </c>
      <c r="J207" s="59">
        <f>VLOOKUP($A207,'1er Trimestre (Final)'!$B$16:$G$463,5,0)-E207</f>
        <v>2</v>
      </c>
      <c r="K207" s="59">
        <f>VLOOKUP($A207,'1er Trimestre (Final)'!$B$16:$G$463,6,0)-F207</f>
        <v>0</v>
      </c>
    </row>
    <row r="208" spans="1:11" ht="11.25">
      <c r="A208" s="1" t="s">
        <v>392</v>
      </c>
      <c r="B208" s="1" t="s">
        <v>393</v>
      </c>
      <c r="C208" s="7">
        <v>7080912</v>
      </c>
      <c r="D208" s="7">
        <v>163646579</v>
      </c>
      <c r="E208" s="7">
        <v>166626913</v>
      </c>
      <c r="F208" s="7">
        <v>10061246</v>
      </c>
      <c r="H208" s="59">
        <f>VLOOKUP($A208,'1er Trimestre (Final)'!$B$16:$G$463,3,0)-C208</f>
        <v>-2</v>
      </c>
      <c r="I208" s="59">
        <f>VLOOKUP($A208,'1er Trimestre (Final)'!$B$16:$G$463,4,0)-D208</f>
        <v>0</v>
      </c>
      <c r="J208" s="59">
        <f>VLOOKUP($A208,'1er Trimestre (Final)'!$B$16:$G$463,5,0)-E208</f>
        <v>2</v>
      </c>
      <c r="K208" s="59">
        <f>VLOOKUP($A208,'1er Trimestre (Final)'!$B$16:$G$463,6,0)-F208</f>
        <v>0</v>
      </c>
    </row>
    <row r="209" spans="1:11" ht="11.25">
      <c r="A209" s="1" t="s">
        <v>394</v>
      </c>
      <c r="B209" s="1" t="s">
        <v>395</v>
      </c>
      <c r="C209" s="7">
        <v>7080912</v>
      </c>
      <c r="D209" s="7">
        <v>163646579</v>
      </c>
      <c r="E209" s="7">
        <v>166626913</v>
      </c>
      <c r="F209" s="7">
        <v>10061246</v>
      </c>
      <c r="H209" s="59">
        <f>VLOOKUP($A209,'1er Trimestre (Final)'!$B$16:$G$463,3,0)-C209</f>
        <v>-2</v>
      </c>
      <c r="I209" s="59">
        <f>VLOOKUP($A209,'1er Trimestre (Final)'!$B$16:$G$463,4,0)-D209</f>
        <v>0</v>
      </c>
      <c r="J209" s="59">
        <f>VLOOKUP($A209,'1er Trimestre (Final)'!$B$16:$G$463,5,0)-E209</f>
        <v>2</v>
      </c>
      <c r="K209" s="59">
        <f>VLOOKUP($A209,'1er Trimestre (Final)'!$B$16:$G$463,6,0)-F209</f>
        <v>0</v>
      </c>
    </row>
    <row r="210" spans="1:11" ht="11.25">
      <c r="A210" s="1" t="s">
        <v>396</v>
      </c>
      <c r="B210" s="1" t="s">
        <v>397</v>
      </c>
      <c r="C210" s="7">
        <v>1048222821</v>
      </c>
      <c r="D210" s="7">
        <v>863061685</v>
      </c>
      <c r="E210" s="7">
        <v>862385939</v>
      </c>
      <c r="F210" s="7">
        <v>1047547075</v>
      </c>
      <c r="H210" s="59">
        <f>VLOOKUP($A210,'1er Trimestre (Final)'!$B$16:$G$463,3,0)-C210</f>
        <v>63</v>
      </c>
      <c r="I210" s="59">
        <f>VLOOKUP($A210,'1er Trimestre (Final)'!$B$16:$G$463,4,0)-D210</f>
        <v>1</v>
      </c>
      <c r="J210" s="59">
        <f>VLOOKUP($A210,'1er Trimestre (Final)'!$B$16:$G$463,5,0)-E210</f>
        <v>1</v>
      </c>
      <c r="K210" s="59">
        <f>VLOOKUP($A210,'1er Trimestre (Final)'!$B$16:$G$463,6,0)-F210</f>
        <v>63</v>
      </c>
    </row>
    <row r="211" spans="1:11" ht="11.25">
      <c r="A211" s="1" t="s">
        <v>398</v>
      </c>
      <c r="B211" s="1" t="s">
        <v>399</v>
      </c>
      <c r="C211" s="7">
        <v>1048222821</v>
      </c>
      <c r="D211" s="7">
        <v>863061685</v>
      </c>
      <c r="E211" s="7">
        <v>862385939</v>
      </c>
      <c r="F211" s="7">
        <v>1047547075</v>
      </c>
      <c r="H211" s="59">
        <f>VLOOKUP($A211,'1er Trimestre (Final)'!$B$16:$G$463,3,0)-C211</f>
        <v>63</v>
      </c>
      <c r="I211" s="59">
        <f>VLOOKUP($A211,'1er Trimestre (Final)'!$B$16:$G$463,4,0)-D211</f>
        <v>1</v>
      </c>
      <c r="J211" s="59">
        <f>VLOOKUP($A211,'1er Trimestre (Final)'!$B$16:$G$463,5,0)-E211</f>
        <v>1</v>
      </c>
      <c r="K211" s="59">
        <f>VLOOKUP($A211,'1er Trimestre (Final)'!$B$16:$G$463,6,0)-F211</f>
        <v>63</v>
      </c>
    </row>
    <row r="212" spans="1:11" ht="11.25">
      <c r="A212" s="1" t="s">
        <v>400</v>
      </c>
      <c r="B212" s="1" t="s">
        <v>401</v>
      </c>
      <c r="C212" s="7">
        <v>1242846389</v>
      </c>
      <c r="D212" s="7">
        <v>669248658</v>
      </c>
      <c r="E212" s="7">
        <v>409937659</v>
      </c>
      <c r="F212" s="7">
        <v>983535389</v>
      </c>
      <c r="H212" s="59">
        <f>VLOOKUP($A212,'1er Trimestre (Final)'!$B$16:$G$463,3,0)-C212</f>
        <v>63</v>
      </c>
      <c r="I212" s="59">
        <f>VLOOKUP($A212,'1er Trimestre (Final)'!$B$16:$G$463,4,0)-D212</f>
        <v>0</v>
      </c>
      <c r="J212" s="59">
        <f>VLOOKUP($A212,'1er Trimestre (Final)'!$B$16:$G$463,5,0)-E212</f>
        <v>0</v>
      </c>
      <c r="K212" s="59">
        <f>VLOOKUP($A212,'1er Trimestre (Final)'!$B$16:$G$463,6,0)-F212</f>
        <v>64</v>
      </c>
    </row>
    <row r="213" spans="1:11" ht="11.25">
      <c r="A213" s="1" t="s">
        <v>402</v>
      </c>
      <c r="B213" s="1" t="s">
        <v>403</v>
      </c>
      <c r="C213" s="7">
        <v>1242846389</v>
      </c>
      <c r="D213" s="7">
        <v>669248658</v>
      </c>
      <c r="E213" s="7">
        <v>409937659</v>
      </c>
      <c r="F213" s="7">
        <v>983535389</v>
      </c>
      <c r="H213" s="59">
        <f>VLOOKUP($A213,'1er Trimestre (Final)'!$B$16:$G$463,3,0)-C213</f>
        <v>63</v>
      </c>
      <c r="I213" s="59">
        <f>VLOOKUP($A213,'1er Trimestre (Final)'!$B$16:$G$463,4,0)-D213</f>
        <v>0</v>
      </c>
      <c r="J213" s="59">
        <f>VLOOKUP($A213,'1er Trimestre (Final)'!$B$16:$G$463,5,0)-E213</f>
        <v>0</v>
      </c>
      <c r="K213" s="59">
        <f>VLOOKUP($A213,'1er Trimestre (Final)'!$B$16:$G$463,6,0)-F213</f>
        <v>64</v>
      </c>
    </row>
    <row r="214" spans="1:11" ht="11.25">
      <c r="A214" s="1" t="s">
        <v>404</v>
      </c>
      <c r="B214" s="1" t="s">
        <v>405</v>
      </c>
      <c r="C214" s="7">
        <v>-259073326</v>
      </c>
      <c r="D214" s="7">
        <v>190037695</v>
      </c>
      <c r="E214" s="7">
        <v>449111021</v>
      </c>
      <c r="F214" s="7">
        <v>0</v>
      </c>
      <c r="H214" s="59">
        <f>VLOOKUP($A214,'1er Trimestre (Final)'!$B$16:$G$463,3,0)-C214</f>
        <v>1</v>
      </c>
      <c r="I214" s="59">
        <f>VLOOKUP($A214,'1er Trimestre (Final)'!$B$16:$G$463,4,0)-D214</f>
        <v>1</v>
      </c>
      <c r="J214" s="59">
        <f>VLOOKUP($A214,'1er Trimestre (Final)'!$B$16:$G$463,5,0)-E214</f>
        <v>0</v>
      </c>
      <c r="K214" s="59">
        <f>VLOOKUP($A214,'1er Trimestre (Final)'!$B$16:$G$463,6,0)-F214</f>
        <v>0</v>
      </c>
    </row>
    <row r="215" spans="1:11" ht="11.25">
      <c r="A215" s="1" t="s">
        <v>406</v>
      </c>
      <c r="B215" s="1" t="s">
        <v>407</v>
      </c>
      <c r="C215" s="7">
        <v>0</v>
      </c>
      <c r="D215" s="7">
        <v>0</v>
      </c>
      <c r="E215" s="7">
        <v>0</v>
      </c>
      <c r="F215" s="7">
        <v>0</v>
      </c>
      <c r="H215" s="59">
        <f>VLOOKUP($A215,'1er Trimestre (Final)'!$B$16:$G$463,3,0)-C215</f>
        <v>0</v>
      </c>
      <c r="I215" s="59">
        <f>VLOOKUP($A215,'1er Trimestre (Final)'!$B$16:$G$463,4,0)-D215</f>
        <v>0</v>
      </c>
      <c r="J215" s="59">
        <f>VLOOKUP($A215,'1er Trimestre (Final)'!$B$16:$G$463,5,0)-E215</f>
        <v>0</v>
      </c>
      <c r="K215" s="59">
        <f>VLOOKUP($A215,'1er Trimestre (Final)'!$B$16:$G$463,6,0)-F215</f>
        <v>0</v>
      </c>
    </row>
    <row r="216" spans="1:11" ht="11.25">
      <c r="A216" s="1" t="s">
        <v>408</v>
      </c>
      <c r="B216" s="1" t="s">
        <v>409</v>
      </c>
      <c r="C216" s="7">
        <v>-259073326</v>
      </c>
      <c r="D216" s="7">
        <v>190037695</v>
      </c>
      <c r="E216" s="7">
        <v>449111021</v>
      </c>
      <c r="F216" s="7">
        <v>0</v>
      </c>
      <c r="H216" s="59">
        <f>VLOOKUP($A216,'1er Trimestre (Final)'!$B$16:$G$463,3,0)-C216</f>
        <v>1</v>
      </c>
      <c r="I216" s="59">
        <f>VLOOKUP($A216,'1er Trimestre (Final)'!$B$16:$G$463,4,0)-D216</f>
        <v>1</v>
      </c>
      <c r="J216" s="59">
        <f>VLOOKUP($A216,'1er Trimestre (Final)'!$B$16:$G$463,5,0)-E216</f>
        <v>0</v>
      </c>
      <c r="K216" s="59">
        <f>VLOOKUP($A216,'1er Trimestre (Final)'!$B$16:$G$463,6,0)-F216</f>
        <v>0</v>
      </c>
    </row>
    <row r="217" spans="1:11" ht="11.25">
      <c r="A217" s="1" t="s">
        <v>410</v>
      </c>
      <c r="B217" s="1" t="s">
        <v>411</v>
      </c>
      <c r="C217" s="7">
        <v>50676453</v>
      </c>
      <c r="D217" s="7">
        <v>0</v>
      </c>
      <c r="E217" s="7">
        <v>0</v>
      </c>
      <c r="F217" s="7">
        <v>50676453</v>
      </c>
      <c r="H217" s="59">
        <f>VLOOKUP($A217,'1er Trimestre (Final)'!$B$16:$G$463,3,0)-C217</f>
        <v>0</v>
      </c>
      <c r="I217" s="59">
        <f>VLOOKUP($A217,'1er Trimestre (Final)'!$B$16:$G$463,4,0)-D217</f>
        <v>0</v>
      </c>
      <c r="J217" s="59">
        <f>VLOOKUP($A217,'1er Trimestre (Final)'!$B$16:$G$463,5,0)-E217</f>
        <v>0</v>
      </c>
      <c r="K217" s="59">
        <f>VLOOKUP($A217,'1er Trimestre (Final)'!$B$16:$G$463,6,0)-F217</f>
        <v>0</v>
      </c>
    </row>
    <row r="218" spans="1:11" ht="11.25">
      <c r="A218" s="1" t="s">
        <v>412</v>
      </c>
      <c r="B218" s="1" t="s">
        <v>229</v>
      </c>
      <c r="C218" s="7">
        <v>22169308</v>
      </c>
      <c r="D218" s="7">
        <v>0</v>
      </c>
      <c r="E218" s="7">
        <v>0</v>
      </c>
      <c r="F218" s="7">
        <v>22169308</v>
      </c>
      <c r="H218" s="59">
        <f>VLOOKUP($A218,'1er Trimestre (Final)'!$B$16:$G$463,3,0)-C218</f>
        <v>0</v>
      </c>
      <c r="I218" s="59">
        <f>VLOOKUP($A218,'1er Trimestre (Final)'!$B$16:$G$463,4,0)-D218</f>
        <v>0</v>
      </c>
      <c r="J218" s="59">
        <f>VLOOKUP($A218,'1er Trimestre (Final)'!$B$16:$G$463,5,0)-E218</f>
        <v>0</v>
      </c>
      <c r="K218" s="59">
        <f>VLOOKUP($A218,'1er Trimestre (Final)'!$B$16:$G$463,6,0)-F218</f>
        <v>0</v>
      </c>
    </row>
    <row r="219" spans="1:11" ht="11.25">
      <c r="A219" s="1" t="s">
        <v>413</v>
      </c>
      <c r="B219" s="1" t="s">
        <v>104</v>
      </c>
      <c r="C219" s="7">
        <v>2402188</v>
      </c>
      <c r="D219" s="7">
        <v>0</v>
      </c>
      <c r="E219" s="7">
        <v>0</v>
      </c>
      <c r="F219" s="7">
        <v>2402188</v>
      </c>
      <c r="H219" s="59">
        <f>VLOOKUP($A219,'1er Trimestre (Final)'!$B$16:$G$463,3,0)-C219</f>
        <v>0</v>
      </c>
      <c r="I219" s="59">
        <f>VLOOKUP($A219,'1er Trimestre (Final)'!$B$16:$G$463,4,0)-D219</f>
        <v>0</v>
      </c>
      <c r="J219" s="59">
        <f>VLOOKUP($A219,'1er Trimestre (Final)'!$B$16:$G$463,5,0)-E219</f>
        <v>0</v>
      </c>
      <c r="K219" s="59">
        <f>VLOOKUP($A219,'1er Trimestre (Final)'!$B$16:$G$463,6,0)-F219</f>
        <v>0</v>
      </c>
    </row>
    <row r="220" spans="1:11" ht="11.25">
      <c r="A220" s="1" t="s">
        <v>414</v>
      </c>
      <c r="B220" s="1" t="s">
        <v>415</v>
      </c>
      <c r="C220" s="7">
        <v>0</v>
      </c>
      <c r="D220" s="7">
        <v>0</v>
      </c>
      <c r="E220" s="7">
        <v>0</v>
      </c>
      <c r="F220" s="7">
        <v>0</v>
      </c>
      <c r="H220" s="59">
        <f>VLOOKUP($A220,'1er Trimestre (Final)'!$B$16:$G$463,3,0)-C220</f>
        <v>0</v>
      </c>
      <c r="I220" s="59">
        <f>VLOOKUP($A220,'1er Trimestre (Final)'!$B$16:$G$463,4,0)-D220</f>
        <v>0</v>
      </c>
      <c r="J220" s="59">
        <f>VLOOKUP($A220,'1er Trimestre (Final)'!$B$16:$G$463,5,0)-E220</f>
        <v>0</v>
      </c>
      <c r="K220" s="59">
        <f>VLOOKUP($A220,'1er Trimestre (Final)'!$B$16:$G$463,6,0)-F220</f>
        <v>0</v>
      </c>
    </row>
    <row r="221" spans="1:11" ht="11.25">
      <c r="A221" s="1" t="s">
        <v>416</v>
      </c>
      <c r="B221" s="1" t="s">
        <v>233</v>
      </c>
      <c r="C221" s="7">
        <v>26104957</v>
      </c>
      <c r="D221" s="7">
        <v>0</v>
      </c>
      <c r="E221" s="7">
        <v>0</v>
      </c>
      <c r="F221" s="7">
        <v>26104957</v>
      </c>
      <c r="H221" s="59">
        <f>VLOOKUP($A221,'1er Trimestre (Final)'!$B$16:$G$463,3,0)-C221</f>
        <v>0</v>
      </c>
      <c r="I221" s="59">
        <f>VLOOKUP($A221,'1er Trimestre (Final)'!$B$16:$G$463,4,0)-D221</f>
        <v>0</v>
      </c>
      <c r="J221" s="59">
        <f>VLOOKUP($A221,'1er Trimestre (Final)'!$B$16:$G$463,5,0)-E221</f>
        <v>0</v>
      </c>
      <c r="K221" s="59">
        <f>VLOOKUP($A221,'1er Trimestre (Final)'!$B$16:$G$463,6,0)-F221</f>
        <v>0</v>
      </c>
    </row>
    <row r="222" spans="1:11" ht="11.25">
      <c r="A222" s="1" t="s">
        <v>417</v>
      </c>
      <c r="B222" s="1" t="s">
        <v>418</v>
      </c>
      <c r="C222" s="7">
        <v>2088676</v>
      </c>
      <c r="D222" s="7">
        <v>0</v>
      </c>
      <c r="E222" s="7">
        <v>5910</v>
      </c>
      <c r="F222" s="7">
        <v>2094586</v>
      </c>
      <c r="H222" s="59">
        <f>VLOOKUP($A222,'1er Trimestre (Final)'!$B$16:$G$463,3,0)-C222</f>
        <v>0</v>
      </c>
      <c r="I222" s="59">
        <f>VLOOKUP($A222,'1er Trimestre (Final)'!$B$16:$G$463,4,0)-D222</f>
        <v>0</v>
      </c>
      <c r="J222" s="59">
        <f>VLOOKUP($A222,'1er Trimestre (Final)'!$B$16:$G$463,5,0)-E222</f>
        <v>0</v>
      </c>
      <c r="K222" s="59">
        <f>VLOOKUP($A222,'1er Trimestre (Final)'!$B$16:$G$463,6,0)-F222</f>
        <v>0</v>
      </c>
    </row>
    <row r="223" spans="1:11" ht="11.25">
      <c r="A223" s="1" t="s">
        <v>419</v>
      </c>
      <c r="B223" s="1" t="s">
        <v>420</v>
      </c>
      <c r="C223" s="7">
        <v>2088676</v>
      </c>
      <c r="D223" s="7">
        <v>0</v>
      </c>
      <c r="E223" s="7">
        <v>5910</v>
      </c>
      <c r="F223" s="7">
        <v>2094586</v>
      </c>
      <c r="H223" s="59">
        <f>VLOOKUP($A223,'1er Trimestre (Final)'!$B$16:$G$463,3,0)-C223</f>
        <v>0</v>
      </c>
      <c r="I223" s="59">
        <f>VLOOKUP($A223,'1er Trimestre (Final)'!$B$16:$G$463,4,0)-D223</f>
        <v>0</v>
      </c>
      <c r="J223" s="59">
        <f>VLOOKUP($A223,'1er Trimestre (Final)'!$B$16:$G$463,5,0)-E223</f>
        <v>0</v>
      </c>
      <c r="K223" s="59">
        <f>VLOOKUP($A223,'1er Trimestre (Final)'!$B$16:$G$463,6,0)-F223</f>
        <v>0</v>
      </c>
    </row>
    <row r="224" spans="1:11" ht="11.25">
      <c r="A224" s="1" t="s">
        <v>421</v>
      </c>
      <c r="B224" s="1" t="s">
        <v>422</v>
      </c>
      <c r="C224" s="7">
        <v>15015978</v>
      </c>
      <c r="D224" s="7">
        <v>3095712</v>
      </c>
      <c r="E224" s="7">
        <v>0</v>
      </c>
      <c r="F224" s="7">
        <v>11920266</v>
      </c>
      <c r="H224" s="59">
        <f>VLOOKUP($A224,'1er Trimestre (Final)'!$B$16:$G$463,3,0)-C224</f>
        <v>0</v>
      </c>
      <c r="I224" s="59">
        <f>VLOOKUP($A224,'1er Trimestre (Final)'!$B$16:$G$463,4,0)-D224</f>
        <v>0</v>
      </c>
      <c r="J224" s="59">
        <f>VLOOKUP($A224,'1er Trimestre (Final)'!$B$16:$G$463,5,0)-E224</f>
        <v>0</v>
      </c>
      <c r="K224" s="59">
        <f>VLOOKUP($A224,'1er Trimestre (Final)'!$B$16:$G$463,6,0)-F224</f>
        <v>0</v>
      </c>
    </row>
    <row r="225" spans="1:11" ht="11.25">
      <c r="A225" s="1" t="s">
        <v>423</v>
      </c>
      <c r="B225" s="1" t="s">
        <v>424</v>
      </c>
      <c r="C225" s="7">
        <v>3095712</v>
      </c>
      <c r="D225" s="7">
        <v>3095712</v>
      </c>
      <c r="E225" s="7">
        <v>0</v>
      </c>
      <c r="F225" s="7">
        <v>0</v>
      </c>
      <c r="H225" s="59">
        <f>VLOOKUP($A225,'1er Trimestre (Final)'!$B$16:$G$463,3,0)-C225</f>
        <v>0</v>
      </c>
      <c r="I225" s="59">
        <f>VLOOKUP($A225,'1er Trimestre (Final)'!$B$16:$G$463,4,0)-D225</f>
        <v>0</v>
      </c>
      <c r="J225" s="59">
        <f>VLOOKUP($A225,'1er Trimestre (Final)'!$B$16:$G$463,5,0)-E225</f>
        <v>0</v>
      </c>
      <c r="K225" s="59">
        <f>VLOOKUP($A225,'1er Trimestre (Final)'!$B$16:$G$463,6,0)-F225</f>
        <v>0</v>
      </c>
    </row>
    <row r="226" spans="1:11" ht="11.25">
      <c r="A226" s="1" t="s">
        <v>425</v>
      </c>
      <c r="B226" s="1" t="s">
        <v>426</v>
      </c>
      <c r="C226" s="7">
        <v>11137072</v>
      </c>
      <c r="D226" s="7">
        <v>0</v>
      </c>
      <c r="E226" s="7">
        <v>0</v>
      </c>
      <c r="F226" s="7">
        <v>11137072</v>
      </c>
      <c r="H226" s="59">
        <f>VLOOKUP($A226,'1er Trimestre (Final)'!$B$16:$G$463,3,0)-C226</f>
        <v>0</v>
      </c>
      <c r="I226" s="59">
        <f>VLOOKUP($A226,'1er Trimestre (Final)'!$B$16:$G$463,4,0)-D226</f>
        <v>0</v>
      </c>
      <c r="J226" s="59">
        <f>VLOOKUP($A226,'1er Trimestre (Final)'!$B$16:$G$463,5,0)-E226</f>
        <v>0</v>
      </c>
      <c r="K226" s="59">
        <f>VLOOKUP($A226,'1er Trimestre (Final)'!$B$16:$G$463,6,0)-F226</f>
        <v>0</v>
      </c>
    </row>
    <row r="227" spans="1:11" ht="11.25">
      <c r="A227" s="1" t="s">
        <v>427</v>
      </c>
      <c r="B227" s="1" t="s">
        <v>428</v>
      </c>
      <c r="C227" s="7">
        <v>783194</v>
      </c>
      <c r="D227" s="7">
        <v>0</v>
      </c>
      <c r="E227" s="7">
        <v>0</v>
      </c>
      <c r="F227" s="7">
        <v>783194</v>
      </c>
      <c r="H227" s="59">
        <f>VLOOKUP($A227,'1er Trimestre (Final)'!$B$16:$G$463,3,0)-C227</f>
        <v>0</v>
      </c>
      <c r="I227" s="59">
        <f>VLOOKUP($A227,'1er Trimestre (Final)'!$B$16:$G$463,4,0)-D227</f>
        <v>0</v>
      </c>
      <c r="J227" s="59">
        <f>VLOOKUP($A227,'1er Trimestre (Final)'!$B$16:$G$463,5,0)-E227</f>
        <v>0</v>
      </c>
      <c r="K227" s="59">
        <f>VLOOKUP($A227,'1er Trimestre (Final)'!$B$16:$G$463,6,0)-F227</f>
        <v>0</v>
      </c>
    </row>
    <row r="228" spans="1:11" ht="22.5">
      <c r="A228" s="1" t="s">
        <v>429</v>
      </c>
      <c r="B228" s="1" t="s">
        <v>430</v>
      </c>
      <c r="C228" s="7">
        <v>-3331349</v>
      </c>
      <c r="D228" s="7">
        <v>679620</v>
      </c>
      <c r="E228" s="7">
        <v>3331349</v>
      </c>
      <c r="F228" s="7">
        <v>-679620</v>
      </c>
      <c r="H228" s="59">
        <f>VLOOKUP($A228,'1er Trimestre (Final)'!$B$16:$G$463,3,0)-C228</f>
        <v>-1</v>
      </c>
      <c r="I228" s="59">
        <f>VLOOKUP($A228,'1er Trimestre (Final)'!$B$16:$G$463,4,0)-D228</f>
        <v>0</v>
      </c>
      <c r="J228" s="59">
        <f>VLOOKUP($A228,'1er Trimestre (Final)'!$B$16:$G$463,5,0)-E228</f>
        <v>1</v>
      </c>
      <c r="K228" s="59">
        <f>VLOOKUP($A228,'1er Trimestre (Final)'!$B$16:$G$463,6,0)-F228</f>
        <v>0</v>
      </c>
    </row>
    <row r="229" spans="1:11" ht="11.25">
      <c r="A229" s="1" t="s">
        <v>431</v>
      </c>
      <c r="B229" s="1" t="s">
        <v>432</v>
      </c>
      <c r="C229" s="7">
        <v>-2141237</v>
      </c>
      <c r="D229" s="7">
        <v>372192</v>
      </c>
      <c r="E229" s="7">
        <v>2141237</v>
      </c>
      <c r="F229" s="7">
        <v>-372192</v>
      </c>
      <c r="H229" s="59">
        <f>VLOOKUP($A229,'1er Trimestre (Final)'!$B$16:$G$463,3,0)-C229</f>
        <v>0</v>
      </c>
      <c r="I229" s="59">
        <f>VLOOKUP($A229,'1er Trimestre (Final)'!$B$16:$G$463,4,0)-D229</f>
        <v>0</v>
      </c>
      <c r="J229" s="59">
        <f>VLOOKUP($A229,'1er Trimestre (Final)'!$B$16:$G$463,5,0)-E229</f>
        <v>0</v>
      </c>
      <c r="K229" s="59">
        <f>VLOOKUP($A229,'1er Trimestre (Final)'!$B$16:$G$463,6,0)-F229</f>
        <v>0</v>
      </c>
    </row>
    <row r="230" spans="1:11" ht="11.25">
      <c r="A230" s="1" t="s">
        <v>433</v>
      </c>
      <c r="B230" s="1" t="s">
        <v>434</v>
      </c>
      <c r="C230" s="7">
        <v>-1190113</v>
      </c>
      <c r="D230" s="7">
        <v>307428</v>
      </c>
      <c r="E230" s="7">
        <v>1190113</v>
      </c>
      <c r="F230" s="7">
        <v>-307428</v>
      </c>
      <c r="H230" s="59">
        <f>VLOOKUP($A230,'1er Trimestre (Final)'!$B$16:$G$463,3,0)-C230</f>
        <v>0</v>
      </c>
      <c r="I230" s="59">
        <f>VLOOKUP($A230,'1er Trimestre (Final)'!$B$16:$G$463,4,0)-D230</f>
        <v>0</v>
      </c>
      <c r="J230" s="59">
        <f>VLOOKUP($A230,'1er Trimestre (Final)'!$B$16:$G$463,5,0)-E230</f>
        <v>0</v>
      </c>
      <c r="K230" s="59">
        <f>VLOOKUP($A230,'1er Trimestre (Final)'!$B$16:$G$463,6,0)-F230</f>
        <v>0</v>
      </c>
    </row>
    <row r="231" spans="1:11" ht="11.25">
      <c r="A231" s="1" t="s">
        <v>435</v>
      </c>
      <c r="B231" s="1" t="s">
        <v>436</v>
      </c>
      <c r="C231" s="7">
        <v>0</v>
      </c>
      <c r="D231" s="7">
        <v>9671264</v>
      </c>
      <c r="E231" s="7">
        <v>5086814972</v>
      </c>
      <c r="F231" s="7">
        <v>5077143708</v>
      </c>
      <c r="H231" s="59">
        <f>VLOOKUP($A231,'1er Trimestre (Final)'!$B$16:$G$463,3,0)-C231</f>
        <v>0</v>
      </c>
      <c r="I231" s="59">
        <f>VLOOKUP($A231,'1er Trimestre (Final)'!$B$16:$G$463,4,0)-D231</f>
        <v>-1</v>
      </c>
      <c r="J231" s="59">
        <f>VLOOKUP($A231,'1er Trimestre (Final)'!$B$16:$G$463,5,0)-E231</f>
        <v>-1</v>
      </c>
      <c r="K231" s="59">
        <f>VLOOKUP($A231,'1er Trimestre (Final)'!$B$16:$G$463,6,0)-F231</f>
        <v>0</v>
      </c>
    </row>
    <row r="232" spans="1:11" ht="11.25">
      <c r="A232" s="1" t="s">
        <v>437</v>
      </c>
      <c r="B232" s="1" t="s">
        <v>438</v>
      </c>
      <c r="C232" s="7">
        <v>0</v>
      </c>
      <c r="D232" s="7">
        <v>4283477</v>
      </c>
      <c r="E232" s="7">
        <v>54702746</v>
      </c>
      <c r="F232" s="7">
        <v>50419269</v>
      </c>
      <c r="H232" s="59">
        <f>VLOOKUP($A232,'1er Trimestre (Final)'!$B$16:$G$463,3,0)-C232</f>
        <v>0</v>
      </c>
      <c r="I232" s="59">
        <f>VLOOKUP($A232,'1er Trimestre (Final)'!$B$16:$G$463,4,0)-D232</f>
        <v>-1</v>
      </c>
      <c r="J232" s="59">
        <f>VLOOKUP($A232,'1er Trimestre (Final)'!$B$16:$G$463,5,0)-E232</f>
        <v>-1</v>
      </c>
      <c r="K232" s="59">
        <f>VLOOKUP($A232,'1er Trimestre (Final)'!$B$16:$G$463,6,0)-F232</f>
        <v>0</v>
      </c>
    </row>
    <row r="233" spans="1:11" ht="11.25">
      <c r="A233" s="1" t="s">
        <v>439</v>
      </c>
      <c r="B233" s="1" t="s">
        <v>440</v>
      </c>
      <c r="C233" s="7">
        <v>0</v>
      </c>
      <c r="D233" s="7">
        <v>3663814</v>
      </c>
      <c r="E233" s="7">
        <v>19639728</v>
      </c>
      <c r="F233" s="7">
        <v>15975914</v>
      </c>
      <c r="H233" s="59">
        <f>VLOOKUP($A233,'1er Trimestre (Final)'!$B$16:$G$463,3,0)-C233</f>
        <v>0</v>
      </c>
      <c r="I233" s="59">
        <f>VLOOKUP($A233,'1er Trimestre (Final)'!$B$16:$G$463,4,0)-D233</f>
        <v>-1</v>
      </c>
      <c r="J233" s="59">
        <f>VLOOKUP($A233,'1er Trimestre (Final)'!$B$16:$G$463,5,0)-E233</f>
        <v>-1</v>
      </c>
      <c r="K233" s="59">
        <f>VLOOKUP($A233,'1er Trimestre (Final)'!$B$16:$G$463,6,0)-F233</f>
        <v>0</v>
      </c>
    </row>
    <row r="234" spans="1:11" ht="11.25">
      <c r="A234" s="1" t="s">
        <v>441</v>
      </c>
      <c r="B234" s="1" t="s">
        <v>36</v>
      </c>
      <c r="C234" s="7">
        <v>0</v>
      </c>
      <c r="D234" s="7">
        <v>152</v>
      </c>
      <c r="E234" s="7">
        <v>2295789</v>
      </c>
      <c r="F234" s="7">
        <v>2295636</v>
      </c>
      <c r="H234" s="59">
        <f>VLOOKUP($A234,'1er Trimestre (Final)'!$B$16:$G$463,3,0)-C234</f>
        <v>0</v>
      </c>
      <c r="I234" s="59">
        <f>VLOOKUP($A234,'1er Trimestre (Final)'!$B$16:$G$463,4,0)-D234</f>
        <v>0</v>
      </c>
      <c r="J234" s="59">
        <f>VLOOKUP($A234,'1er Trimestre (Final)'!$B$16:$G$463,5,0)-E234</f>
        <v>-1</v>
      </c>
      <c r="K234" s="59">
        <f>VLOOKUP($A234,'1er Trimestre (Final)'!$B$16:$G$463,6,0)-F234</f>
        <v>0</v>
      </c>
    </row>
    <row r="235" spans="1:11" ht="11.25">
      <c r="A235" s="1" t="s">
        <v>442</v>
      </c>
      <c r="B235" s="1" t="s">
        <v>40</v>
      </c>
      <c r="C235" s="7">
        <v>0</v>
      </c>
      <c r="D235" s="7">
        <v>3663661</v>
      </c>
      <c r="E235" s="7">
        <v>17343939</v>
      </c>
      <c r="F235" s="7">
        <v>13680278</v>
      </c>
      <c r="H235" s="59">
        <f>VLOOKUP($A235,'1er Trimestre (Final)'!$B$16:$G$463,3,0)-C235</f>
        <v>0</v>
      </c>
      <c r="I235" s="59">
        <f>VLOOKUP($A235,'1er Trimestre (Final)'!$B$16:$G$463,4,0)-D235</f>
        <v>0</v>
      </c>
      <c r="J235" s="59">
        <f>VLOOKUP($A235,'1er Trimestre (Final)'!$B$16:$G$463,5,0)-E235</f>
        <v>0</v>
      </c>
      <c r="K235" s="59">
        <f>VLOOKUP($A235,'1er Trimestre (Final)'!$B$16:$G$463,6,0)-F235</f>
        <v>0</v>
      </c>
    </row>
    <row r="236" spans="1:11" ht="11.25">
      <c r="A236" s="1" t="s">
        <v>443</v>
      </c>
      <c r="B236" s="1" t="s">
        <v>444</v>
      </c>
      <c r="C236" s="7">
        <v>0</v>
      </c>
      <c r="D236" s="7">
        <v>511247</v>
      </c>
      <c r="E236" s="7">
        <v>34983019</v>
      </c>
      <c r="F236" s="7">
        <v>34471771</v>
      </c>
      <c r="H236" s="59">
        <f>VLOOKUP($A236,'1er Trimestre (Final)'!$B$16:$G$463,3,0)-C236</f>
        <v>0</v>
      </c>
      <c r="I236" s="59">
        <f>VLOOKUP($A236,'1er Trimestre (Final)'!$B$16:$G$463,4,0)-D236</f>
        <v>0</v>
      </c>
      <c r="J236" s="59">
        <f>VLOOKUP($A236,'1er Trimestre (Final)'!$B$16:$G$463,5,0)-E236</f>
        <v>-1</v>
      </c>
      <c r="K236" s="59">
        <f>VLOOKUP($A236,'1er Trimestre (Final)'!$B$16:$G$463,6,0)-F236</f>
        <v>0</v>
      </c>
    </row>
    <row r="237" spans="1:11" ht="11.25">
      <c r="A237" s="1" t="s">
        <v>445</v>
      </c>
      <c r="B237" s="1" t="s">
        <v>446</v>
      </c>
      <c r="C237" s="7">
        <v>0</v>
      </c>
      <c r="D237" s="7">
        <v>511247</v>
      </c>
      <c r="E237" s="7">
        <v>34983019</v>
      </c>
      <c r="F237" s="7">
        <v>34471771</v>
      </c>
      <c r="H237" s="59">
        <f>VLOOKUP($A237,'1er Trimestre (Final)'!$B$16:$G$463,3,0)-C237</f>
        <v>0</v>
      </c>
      <c r="I237" s="59">
        <f>VLOOKUP($A237,'1er Trimestre (Final)'!$B$16:$G$463,4,0)-D237</f>
        <v>0</v>
      </c>
      <c r="J237" s="59">
        <f>VLOOKUP($A237,'1er Trimestre (Final)'!$B$16:$G$463,5,0)-E237</f>
        <v>-1</v>
      </c>
      <c r="K237" s="59">
        <f>VLOOKUP($A237,'1er Trimestre (Final)'!$B$16:$G$463,6,0)-F237</f>
        <v>0</v>
      </c>
    </row>
    <row r="238" spans="1:11" ht="11.25">
      <c r="A238" s="1" t="s">
        <v>447</v>
      </c>
      <c r="B238" s="1" t="s">
        <v>448</v>
      </c>
      <c r="C238" s="7">
        <v>0</v>
      </c>
      <c r="D238" s="7">
        <v>108416</v>
      </c>
      <c r="E238" s="7">
        <v>80000</v>
      </c>
      <c r="F238" s="7">
        <v>-28416</v>
      </c>
      <c r="H238" s="59">
        <f>VLOOKUP($A238,'1er Trimestre (Final)'!$B$16:$G$463,3,0)-C238</f>
        <v>0</v>
      </c>
      <c r="I238" s="59">
        <f>VLOOKUP($A238,'1er Trimestre (Final)'!$B$16:$G$463,4,0)-D238</f>
        <v>0</v>
      </c>
      <c r="J238" s="59">
        <f>VLOOKUP($A238,'1er Trimestre (Final)'!$B$16:$G$463,5,0)-E238</f>
        <v>0</v>
      </c>
      <c r="K238" s="59">
        <f>VLOOKUP($A238,'1er Trimestre (Final)'!$B$16:$G$463,6,0)-F238</f>
        <v>0</v>
      </c>
    </row>
    <row r="239" spans="1:11" ht="11.25">
      <c r="A239" s="1" t="s">
        <v>449</v>
      </c>
      <c r="B239" s="1" t="s">
        <v>450</v>
      </c>
      <c r="C239" s="7">
        <v>0</v>
      </c>
      <c r="D239" s="7">
        <v>5657</v>
      </c>
      <c r="E239" s="7">
        <v>0</v>
      </c>
      <c r="F239" s="7">
        <v>-5657</v>
      </c>
      <c r="H239" s="59">
        <f>VLOOKUP($A239,'1er Trimestre (Final)'!$B$16:$G$463,3,0)-C239</f>
        <v>0</v>
      </c>
      <c r="I239" s="59">
        <f>VLOOKUP($A239,'1er Trimestre (Final)'!$B$16:$G$463,4,0)-D239</f>
        <v>0</v>
      </c>
      <c r="J239" s="59">
        <f>VLOOKUP($A239,'1er Trimestre (Final)'!$B$16:$G$463,5,0)-E239</f>
        <v>0</v>
      </c>
      <c r="K239" s="59">
        <f>VLOOKUP($A239,'1er Trimestre (Final)'!$B$16:$G$463,6,0)-F239</f>
        <v>0</v>
      </c>
    </row>
    <row r="240" spans="1:11" ht="11.25">
      <c r="A240" s="1" t="s">
        <v>451</v>
      </c>
      <c r="B240" s="1" t="s">
        <v>452</v>
      </c>
      <c r="C240" s="7">
        <v>0</v>
      </c>
      <c r="D240" s="7">
        <v>102759</v>
      </c>
      <c r="E240" s="7">
        <v>80000</v>
      </c>
      <c r="F240" s="7">
        <v>-22759</v>
      </c>
      <c r="H240" s="59">
        <f>VLOOKUP($A240,'1er Trimestre (Final)'!$B$16:$G$463,3,0)-C240</f>
        <v>0</v>
      </c>
      <c r="I240" s="59">
        <f>VLOOKUP($A240,'1er Trimestre (Final)'!$B$16:$G$463,4,0)-D240</f>
        <v>0</v>
      </c>
      <c r="J240" s="59">
        <f>VLOOKUP($A240,'1er Trimestre (Final)'!$B$16:$G$463,5,0)-E240</f>
        <v>0</v>
      </c>
      <c r="K240" s="59">
        <f>VLOOKUP($A240,'1er Trimestre (Final)'!$B$16:$G$463,6,0)-F240</f>
        <v>0</v>
      </c>
    </row>
    <row r="241" spans="1:11" ht="11.25">
      <c r="A241" s="1" t="s">
        <v>453</v>
      </c>
      <c r="B241" s="1" t="s">
        <v>454</v>
      </c>
      <c r="C241" s="7">
        <v>0</v>
      </c>
      <c r="D241" s="7">
        <v>4027637</v>
      </c>
      <c r="E241" s="7">
        <v>5006713921</v>
      </c>
      <c r="F241" s="7">
        <v>5002686284</v>
      </c>
      <c r="H241" s="59">
        <f>VLOOKUP($A241,'1er Trimestre (Final)'!$B$16:$G$463,3,0)-C241</f>
        <v>0</v>
      </c>
      <c r="I241" s="59">
        <f>VLOOKUP($A241,'1er Trimestre (Final)'!$B$16:$G$463,4,0)-D241</f>
        <v>0</v>
      </c>
      <c r="J241" s="59">
        <f>VLOOKUP($A241,'1er Trimestre (Final)'!$B$16:$G$463,5,0)-E241</f>
        <v>0</v>
      </c>
      <c r="K241" s="59">
        <f>VLOOKUP($A241,'1er Trimestre (Final)'!$B$16:$G$463,6,0)-F241</f>
        <v>0</v>
      </c>
    </row>
    <row r="242" spans="1:11" ht="11.25">
      <c r="A242" s="1" t="s">
        <v>455</v>
      </c>
      <c r="B242" s="1" t="s">
        <v>456</v>
      </c>
      <c r="C242" s="7">
        <v>0</v>
      </c>
      <c r="D242" s="7">
        <v>4027637</v>
      </c>
      <c r="E242" s="7">
        <v>5003733341</v>
      </c>
      <c r="F242" s="7">
        <v>4999705704</v>
      </c>
      <c r="H242" s="59">
        <f>VLOOKUP($A242,'1er Trimestre (Final)'!$B$16:$G$463,3,0)-C242</f>
        <v>0</v>
      </c>
      <c r="I242" s="59">
        <f>VLOOKUP($A242,'1er Trimestre (Final)'!$B$16:$G$463,4,0)-D242</f>
        <v>0</v>
      </c>
      <c r="J242" s="59">
        <f>VLOOKUP($A242,'1er Trimestre (Final)'!$B$16:$G$463,5,0)-E242</f>
        <v>0</v>
      </c>
      <c r="K242" s="59">
        <f>VLOOKUP($A242,'1er Trimestre (Final)'!$B$16:$G$463,6,0)-F242</f>
        <v>0</v>
      </c>
    </row>
    <row r="243" spans="1:11" ht="11.25">
      <c r="A243" s="1" t="s">
        <v>457</v>
      </c>
      <c r="B243" s="1" t="s">
        <v>458</v>
      </c>
      <c r="C243" s="7">
        <v>0</v>
      </c>
      <c r="D243" s="7">
        <v>2479583</v>
      </c>
      <c r="E243" s="7">
        <v>4906962483</v>
      </c>
      <c r="F243" s="7">
        <v>4904482900</v>
      </c>
      <c r="H243" s="59">
        <f>VLOOKUP($A243,'1er Trimestre (Final)'!$B$16:$G$463,3,0)-C243</f>
        <v>0</v>
      </c>
      <c r="I243" s="59">
        <f>VLOOKUP($A243,'1er Trimestre (Final)'!$B$16:$G$463,4,0)-D243</f>
        <v>0</v>
      </c>
      <c r="J243" s="59">
        <f>VLOOKUP($A243,'1er Trimestre (Final)'!$B$16:$G$463,5,0)-E243</f>
        <v>0</v>
      </c>
      <c r="K243" s="59">
        <f>VLOOKUP($A243,'1er Trimestre (Final)'!$B$16:$G$463,6,0)-F243</f>
        <v>0</v>
      </c>
    </row>
    <row r="244" spans="1:11" ht="11.25">
      <c r="A244" s="1" t="s">
        <v>459</v>
      </c>
      <c r="B244" s="1" t="s">
        <v>460</v>
      </c>
      <c r="C244" s="7">
        <v>0</v>
      </c>
      <c r="D244" s="7">
        <v>1548054</v>
      </c>
      <c r="E244" s="7">
        <v>96770858</v>
      </c>
      <c r="F244" s="7">
        <v>95222804</v>
      </c>
      <c r="H244" s="59">
        <f>VLOOKUP($A244,'1er Trimestre (Final)'!$B$16:$G$463,3,0)-C244</f>
        <v>0</v>
      </c>
      <c r="I244" s="59">
        <f>VLOOKUP($A244,'1er Trimestre (Final)'!$B$16:$G$463,4,0)-D244</f>
        <v>0</v>
      </c>
      <c r="J244" s="59">
        <f>VLOOKUP($A244,'1er Trimestre (Final)'!$B$16:$G$463,5,0)-E244</f>
        <v>0</v>
      </c>
      <c r="K244" s="59">
        <f>VLOOKUP($A244,'1er Trimestre (Final)'!$B$16:$G$463,6,0)-F244</f>
        <v>0</v>
      </c>
    </row>
    <row r="245" spans="1:11" ht="11.25">
      <c r="A245" s="1" t="s">
        <v>461</v>
      </c>
      <c r="B245" s="1" t="s">
        <v>462</v>
      </c>
      <c r="C245" s="7">
        <v>0</v>
      </c>
      <c r="D245" s="7">
        <v>0</v>
      </c>
      <c r="E245" s="7">
        <v>448109</v>
      </c>
      <c r="F245" s="7">
        <v>448109</v>
      </c>
      <c r="H245" s="59">
        <f>VLOOKUP($A245,'1er Trimestre (Final)'!$B$16:$G$463,3,0)-C245</f>
        <v>0</v>
      </c>
      <c r="I245" s="59">
        <f>VLOOKUP($A245,'1er Trimestre (Final)'!$B$16:$G$463,4,0)-D245</f>
        <v>0</v>
      </c>
      <c r="J245" s="59">
        <f>VLOOKUP($A245,'1er Trimestre (Final)'!$B$16:$G$463,5,0)-E245</f>
        <v>0</v>
      </c>
      <c r="K245" s="59">
        <f>VLOOKUP($A245,'1er Trimestre (Final)'!$B$16:$G$463,6,0)-F245</f>
        <v>0</v>
      </c>
    </row>
    <row r="246" spans="1:11" ht="11.25">
      <c r="A246" s="1" t="s">
        <v>463</v>
      </c>
      <c r="B246" s="1" t="s">
        <v>464</v>
      </c>
      <c r="C246" s="7">
        <v>0</v>
      </c>
      <c r="D246" s="7">
        <v>0</v>
      </c>
      <c r="E246" s="7">
        <v>448109</v>
      </c>
      <c r="F246" s="7">
        <v>448109</v>
      </c>
      <c r="H246" s="59">
        <f>VLOOKUP($A246,'1er Trimestre (Final)'!$B$16:$G$463,3,0)-C246</f>
        <v>0</v>
      </c>
      <c r="I246" s="59">
        <f>VLOOKUP($A246,'1er Trimestre (Final)'!$B$16:$G$463,4,0)-D246</f>
        <v>0</v>
      </c>
      <c r="J246" s="59">
        <f>VLOOKUP($A246,'1er Trimestre (Final)'!$B$16:$G$463,5,0)-E246</f>
        <v>0</v>
      </c>
      <c r="K246" s="59">
        <f>VLOOKUP($A246,'1er Trimestre (Final)'!$B$16:$G$463,6,0)-F246</f>
        <v>0</v>
      </c>
    </row>
    <row r="247" spans="1:11" ht="11.25">
      <c r="A247" s="1" t="s">
        <v>465</v>
      </c>
      <c r="B247" s="1" t="s">
        <v>466</v>
      </c>
      <c r="C247" s="7">
        <v>0</v>
      </c>
      <c r="D247" s="7">
        <v>0</v>
      </c>
      <c r="E247" s="7">
        <v>2532471</v>
      </c>
      <c r="F247" s="7">
        <v>2532471</v>
      </c>
      <c r="H247" s="59">
        <f>VLOOKUP($A247,'1er Trimestre (Final)'!$B$16:$G$463,3,0)-C247</f>
        <v>0</v>
      </c>
      <c r="I247" s="59">
        <f>VLOOKUP($A247,'1er Trimestre (Final)'!$B$16:$G$463,4,0)-D247</f>
        <v>0</v>
      </c>
      <c r="J247" s="59">
        <f>VLOOKUP($A247,'1er Trimestre (Final)'!$B$16:$G$463,5,0)-E247</f>
        <v>0</v>
      </c>
      <c r="K247" s="59">
        <f>VLOOKUP($A247,'1er Trimestre (Final)'!$B$16:$G$463,6,0)-F247</f>
        <v>0</v>
      </c>
    </row>
    <row r="248" spans="1:11" ht="11.25">
      <c r="A248" s="1" t="s">
        <v>467</v>
      </c>
      <c r="B248" s="1" t="s">
        <v>468</v>
      </c>
      <c r="C248" s="7">
        <v>0</v>
      </c>
      <c r="D248" s="7">
        <v>0</v>
      </c>
      <c r="E248" s="7">
        <v>2532471</v>
      </c>
      <c r="F248" s="7">
        <v>2532471</v>
      </c>
      <c r="H248" s="59">
        <f>VLOOKUP($A248,'1er Trimestre (Final)'!$B$16:$G$463,3,0)-C248</f>
        <v>0</v>
      </c>
      <c r="I248" s="59">
        <f>VLOOKUP($A248,'1er Trimestre (Final)'!$B$16:$G$463,4,0)-D248</f>
        <v>0</v>
      </c>
      <c r="J248" s="59">
        <f>VLOOKUP($A248,'1er Trimestre (Final)'!$B$16:$G$463,5,0)-E248</f>
        <v>0</v>
      </c>
      <c r="K248" s="59">
        <f>VLOOKUP($A248,'1er Trimestre (Final)'!$B$16:$G$463,6,0)-F248</f>
        <v>0</v>
      </c>
    </row>
    <row r="249" spans="1:11" ht="11.25">
      <c r="A249" s="1" t="s">
        <v>469</v>
      </c>
      <c r="B249" s="1" t="s">
        <v>470</v>
      </c>
      <c r="C249" s="7">
        <v>0</v>
      </c>
      <c r="D249" s="7">
        <v>1360150</v>
      </c>
      <c r="E249" s="7">
        <v>25398305</v>
      </c>
      <c r="F249" s="7">
        <v>24038155</v>
      </c>
      <c r="H249" s="59">
        <f>VLOOKUP($A249,'1er Trimestre (Final)'!$B$16:$G$463,3,0)-C249</f>
        <v>0</v>
      </c>
      <c r="I249" s="59">
        <f>VLOOKUP($A249,'1er Trimestre (Final)'!$B$16:$G$463,4,0)-D249</f>
        <v>0</v>
      </c>
      <c r="J249" s="59">
        <f>VLOOKUP($A249,'1er Trimestre (Final)'!$B$16:$G$463,5,0)-E249</f>
        <v>0</v>
      </c>
      <c r="K249" s="59">
        <f>VLOOKUP($A249,'1er Trimestre (Final)'!$B$16:$G$463,6,0)-F249</f>
        <v>0</v>
      </c>
    </row>
    <row r="250" spans="1:11" ht="11.25">
      <c r="A250" s="1" t="s">
        <v>471</v>
      </c>
      <c r="B250" s="1" t="s">
        <v>472</v>
      </c>
      <c r="C250" s="7">
        <v>0</v>
      </c>
      <c r="D250" s="7">
        <v>455657</v>
      </c>
      <c r="E250" s="7">
        <v>13348617</v>
      </c>
      <c r="F250" s="7">
        <v>12892960</v>
      </c>
      <c r="H250" s="59">
        <f>VLOOKUP($A250,'1er Trimestre (Final)'!$B$16:$G$463,3,0)-C250</f>
        <v>0</v>
      </c>
      <c r="I250" s="59">
        <f>VLOOKUP($A250,'1er Trimestre (Final)'!$B$16:$G$463,4,0)-D250</f>
        <v>-1</v>
      </c>
      <c r="J250" s="59">
        <f>VLOOKUP($A250,'1er Trimestre (Final)'!$B$16:$G$463,5,0)-E250</f>
        <v>0</v>
      </c>
      <c r="K250" s="59">
        <f>VLOOKUP($A250,'1er Trimestre (Final)'!$B$16:$G$463,6,0)-F250</f>
        <v>1</v>
      </c>
    </row>
    <row r="251" spans="1:11" ht="11.25">
      <c r="A251" s="1" t="s">
        <v>473</v>
      </c>
      <c r="B251" s="1" t="s">
        <v>474</v>
      </c>
      <c r="C251" s="7">
        <v>0</v>
      </c>
      <c r="D251" s="7">
        <v>29</v>
      </c>
      <c r="E251" s="7">
        <v>108230</v>
      </c>
      <c r="F251" s="7">
        <v>108201</v>
      </c>
      <c r="H251" s="59">
        <f>VLOOKUP($A251,'1er Trimestre (Final)'!$B$16:$G$463,3,0)-C251</f>
        <v>0</v>
      </c>
      <c r="I251" s="59">
        <f>VLOOKUP($A251,'1er Trimestre (Final)'!$B$16:$G$463,4,0)-D251</f>
        <v>0</v>
      </c>
      <c r="J251" s="59">
        <f>VLOOKUP($A251,'1er Trimestre (Final)'!$B$16:$G$463,5,0)-E251</f>
        <v>0</v>
      </c>
      <c r="K251" s="59">
        <f>VLOOKUP($A251,'1er Trimestre (Final)'!$B$16:$G$463,6,0)-F251</f>
        <v>0</v>
      </c>
    </row>
    <row r="252" spans="1:11" ht="22.5">
      <c r="A252" s="1" t="s">
        <v>475</v>
      </c>
      <c r="B252" s="1" t="s">
        <v>476</v>
      </c>
      <c r="C252" s="7">
        <v>0</v>
      </c>
      <c r="D252" s="7">
        <v>2878</v>
      </c>
      <c r="E252" s="7">
        <v>2890236</v>
      </c>
      <c r="F252" s="7">
        <v>2887358</v>
      </c>
      <c r="H252" s="59">
        <f>VLOOKUP($A252,'1er Trimestre (Final)'!$B$16:$G$463,3,0)-C252</f>
        <v>0</v>
      </c>
      <c r="I252" s="59">
        <f>VLOOKUP($A252,'1er Trimestre (Final)'!$B$16:$G$463,4,0)-D252</f>
        <v>0</v>
      </c>
      <c r="J252" s="59">
        <f>VLOOKUP($A252,'1er Trimestre (Final)'!$B$16:$G$463,5,0)-E252</f>
        <v>0</v>
      </c>
      <c r="K252" s="59">
        <f>VLOOKUP($A252,'1er Trimestre (Final)'!$B$16:$G$463,6,0)-F252</f>
        <v>0</v>
      </c>
    </row>
    <row r="253" spans="1:11" ht="11.25">
      <c r="A253" s="1" t="s">
        <v>477</v>
      </c>
      <c r="B253" s="1" t="s">
        <v>478</v>
      </c>
      <c r="C253" s="7">
        <v>0</v>
      </c>
      <c r="D253" s="7">
        <v>0</v>
      </c>
      <c r="E253" s="7">
        <v>670360</v>
      </c>
      <c r="F253" s="7">
        <v>670360</v>
      </c>
      <c r="H253" s="59">
        <f>VLOOKUP($A253,'1er Trimestre (Final)'!$B$16:$G$463,3,0)-C253</f>
        <v>0</v>
      </c>
      <c r="I253" s="59">
        <f>VLOOKUP($A253,'1er Trimestre (Final)'!$B$16:$G$463,4,0)-D253</f>
        <v>0</v>
      </c>
      <c r="J253" s="59">
        <f>VLOOKUP($A253,'1er Trimestre (Final)'!$B$16:$G$463,5,0)-E253</f>
        <v>0</v>
      </c>
      <c r="K253" s="59">
        <f>VLOOKUP($A253,'1er Trimestre (Final)'!$B$16:$G$463,6,0)-F253</f>
        <v>0</v>
      </c>
    </row>
    <row r="254" spans="1:11" ht="22.5">
      <c r="A254" s="1" t="s">
        <v>479</v>
      </c>
      <c r="B254" s="1" t="s">
        <v>480</v>
      </c>
      <c r="C254" s="7">
        <v>0</v>
      </c>
      <c r="D254" s="7">
        <v>452749</v>
      </c>
      <c r="E254" s="7">
        <v>9102892</v>
      </c>
      <c r="F254" s="7">
        <v>8650143</v>
      </c>
      <c r="H254" s="59">
        <f>VLOOKUP($A254,'1er Trimestre (Final)'!$B$16:$G$463,3,0)-C254</f>
        <v>0</v>
      </c>
      <c r="I254" s="59">
        <f>VLOOKUP($A254,'1er Trimestre (Final)'!$B$16:$G$463,4,0)-D254</f>
        <v>0</v>
      </c>
      <c r="J254" s="59">
        <f>VLOOKUP($A254,'1er Trimestre (Final)'!$B$16:$G$463,5,0)-E254</f>
        <v>0</v>
      </c>
      <c r="K254" s="59">
        <f>VLOOKUP($A254,'1er Trimestre (Final)'!$B$16:$G$463,6,0)-F254</f>
        <v>0</v>
      </c>
    </row>
    <row r="255" spans="1:11" ht="22.5">
      <c r="A255" s="1" t="s">
        <v>481</v>
      </c>
      <c r="B255" s="1" t="s">
        <v>482</v>
      </c>
      <c r="C255" s="7">
        <v>0</v>
      </c>
      <c r="D255" s="7">
        <v>0</v>
      </c>
      <c r="E255" s="7">
        <v>576899</v>
      </c>
      <c r="F255" s="7">
        <v>576899</v>
      </c>
      <c r="H255" s="59">
        <f>VLOOKUP($A255,'1er Trimestre (Final)'!$B$16:$G$463,3,0)-C255</f>
        <v>0</v>
      </c>
      <c r="I255" s="59">
        <f>VLOOKUP($A255,'1er Trimestre (Final)'!$B$16:$G$463,4,0)-D255</f>
        <v>0</v>
      </c>
      <c r="J255" s="59">
        <f>VLOOKUP($A255,'1er Trimestre (Final)'!$B$16:$G$463,5,0)-E255</f>
        <v>0</v>
      </c>
      <c r="K255" s="59">
        <f>VLOOKUP($A255,'1er Trimestre (Final)'!$B$16:$G$463,6,0)-F255</f>
        <v>0</v>
      </c>
    </row>
    <row r="256" spans="1:11" ht="11.25">
      <c r="A256" s="1" t="s">
        <v>483</v>
      </c>
      <c r="B256" s="1" t="s">
        <v>484</v>
      </c>
      <c r="C256" s="7">
        <v>0</v>
      </c>
      <c r="D256" s="7">
        <v>0</v>
      </c>
      <c r="E256" s="7">
        <v>281</v>
      </c>
      <c r="F256" s="7">
        <v>281</v>
      </c>
      <c r="H256" s="59">
        <f>VLOOKUP($A256,'1er Trimestre (Final)'!$B$16:$G$463,3,0)-C256</f>
        <v>0</v>
      </c>
      <c r="I256" s="59">
        <f>VLOOKUP($A256,'1er Trimestre (Final)'!$B$16:$G$463,4,0)-D256</f>
        <v>0</v>
      </c>
      <c r="J256" s="59">
        <f>VLOOKUP($A256,'1er Trimestre (Final)'!$B$16:$G$463,5,0)-E256</f>
        <v>1</v>
      </c>
      <c r="K256" s="59">
        <f>VLOOKUP($A256,'1er Trimestre (Final)'!$B$16:$G$463,6,0)-F256</f>
        <v>1</v>
      </c>
    </row>
    <row r="257" spans="1:11" ht="11.25">
      <c r="A257" s="1" t="s">
        <v>485</v>
      </c>
      <c r="B257" s="1" t="s">
        <v>486</v>
      </c>
      <c r="C257" s="7">
        <v>0</v>
      </c>
      <c r="D257" s="7">
        <v>0</v>
      </c>
      <c r="E257" s="7">
        <v>6</v>
      </c>
      <c r="F257" s="7">
        <v>6</v>
      </c>
      <c r="H257" s="59">
        <f>VLOOKUP($A257,'1er Trimestre (Final)'!$B$16:$G$463,3,0)-C257</f>
        <v>0</v>
      </c>
      <c r="I257" s="59">
        <f>VLOOKUP($A257,'1er Trimestre (Final)'!$B$16:$G$463,4,0)-D257</f>
        <v>0</v>
      </c>
      <c r="J257" s="59">
        <f>VLOOKUP($A257,'1er Trimestre (Final)'!$B$16:$G$463,5,0)-E257</f>
        <v>0</v>
      </c>
      <c r="K257" s="59">
        <f>VLOOKUP($A257,'1er Trimestre (Final)'!$B$16:$G$463,6,0)-F257</f>
        <v>0</v>
      </c>
    </row>
    <row r="258" spans="1:11" ht="11.25">
      <c r="A258" s="1" t="s">
        <v>487</v>
      </c>
      <c r="B258" s="1" t="s">
        <v>488</v>
      </c>
      <c r="C258" s="7">
        <v>0</v>
      </c>
      <c r="D258" s="7">
        <v>0</v>
      </c>
      <c r="E258" s="7">
        <v>276</v>
      </c>
      <c r="F258" s="7">
        <v>276</v>
      </c>
      <c r="H258" s="59">
        <f>VLOOKUP($A258,'1er Trimestre (Final)'!$B$16:$G$463,3,0)-C258</f>
        <v>0</v>
      </c>
      <c r="I258" s="59">
        <f>VLOOKUP($A258,'1er Trimestre (Final)'!$B$16:$G$463,4,0)-D258</f>
        <v>0</v>
      </c>
      <c r="J258" s="59">
        <f>VLOOKUP($A258,'1er Trimestre (Final)'!$B$16:$G$463,5,0)-E258</f>
        <v>0</v>
      </c>
      <c r="K258" s="59">
        <f>VLOOKUP($A258,'1er Trimestre (Final)'!$B$16:$G$463,6,0)-F258</f>
        <v>0</v>
      </c>
    </row>
    <row r="259" spans="1:11" ht="11.25">
      <c r="A259" s="1" t="s">
        <v>489</v>
      </c>
      <c r="B259" s="1" t="s">
        <v>490</v>
      </c>
      <c r="C259" s="7">
        <v>0</v>
      </c>
      <c r="D259" s="7">
        <v>0</v>
      </c>
      <c r="E259" s="7">
        <v>143715</v>
      </c>
      <c r="F259" s="7">
        <v>143715</v>
      </c>
      <c r="H259" s="59">
        <f>VLOOKUP($A259,'1er Trimestre (Final)'!$B$16:$G$463,3,0)-C259</f>
        <v>0</v>
      </c>
      <c r="I259" s="59">
        <f>VLOOKUP($A259,'1er Trimestre (Final)'!$B$16:$G$463,4,0)-D259</f>
        <v>0</v>
      </c>
      <c r="J259" s="59">
        <f>VLOOKUP($A259,'1er Trimestre (Final)'!$B$16:$G$463,5,0)-E259</f>
        <v>0</v>
      </c>
      <c r="K259" s="59">
        <f>VLOOKUP($A259,'1er Trimestre (Final)'!$B$16:$G$463,6,0)-F259</f>
        <v>0</v>
      </c>
    </row>
    <row r="260" spans="1:11" ht="11.25">
      <c r="A260" s="1" t="s">
        <v>491</v>
      </c>
      <c r="B260" s="1" t="s">
        <v>492</v>
      </c>
      <c r="C260" s="7">
        <v>0</v>
      </c>
      <c r="D260" s="7">
        <v>0</v>
      </c>
      <c r="E260" s="7">
        <v>21</v>
      </c>
      <c r="F260" s="7">
        <v>21</v>
      </c>
      <c r="H260" s="59">
        <f>VLOOKUP($A260,'1er Trimestre (Final)'!$B$16:$G$463,3,0)-C260</f>
        <v>0</v>
      </c>
      <c r="I260" s="59">
        <f>VLOOKUP($A260,'1er Trimestre (Final)'!$B$16:$G$463,4,0)-D260</f>
        <v>0</v>
      </c>
      <c r="J260" s="59">
        <f>VLOOKUP($A260,'1er Trimestre (Final)'!$B$16:$G$463,5,0)-E260</f>
        <v>0</v>
      </c>
      <c r="K260" s="59">
        <f>VLOOKUP($A260,'1er Trimestre (Final)'!$B$16:$G$463,6,0)-F260</f>
        <v>0</v>
      </c>
    </row>
    <row r="261" spans="1:11" ht="11.25">
      <c r="A261" s="1" t="s">
        <v>493</v>
      </c>
      <c r="B261" s="1" t="s">
        <v>494</v>
      </c>
      <c r="C261" s="7">
        <v>0</v>
      </c>
      <c r="D261" s="7">
        <v>0</v>
      </c>
      <c r="E261" s="7">
        <v>143694</v>
      </c>
      <c r="F261" s="7">
        <v>143694</v>
      </c>
      <c r="H261" s="59">
        <f>VLOOKUP($A261,'1er Trimestre (Final)'!$B$16:$G$463,3,0)-C261</f>
        <v>0</v>
      </c>
      <c r="I261" s="59">
        <f>VLOOKUP($A261,'1er Trimestre (Final)'!$B$16:$G$463,4,0)-D261</f>
        <v>0</v>
      </c>
      <c r="J261" s="59">
        <f>VLOOKUP($A261,'1er Trimestre (Final)'!$B$16:$G$463,5,0)-E261</f>
        <v>0</v>
      </c>
      <c r="K261" s="59">
        <f>VLOOKUP($A261,'1er Trimestre (Final)'!$B$16:$G$463,6,0)-F261</f>
        <v>0</v>
      </c>
    </row>
    <row r="262" spans="1:11" ht="11.25">
      <c r="A262" s="1" t="s">
        <v>495</v>
      </c>
      <c r="B262" s="1" t="s">
        <v>496</v>
      </c>
      <c r="C262" s="7">
        <v>0</v>
      </c>
      <c r="D262" s="7">
        <v>0</v>
      </c>
      <c r="E262" s="7">
        <v>10</v>
      </c>
      <c r="F262" s="7">
        <v>10</v>
      </c>
      <c r="H262" s="59">
        <f>VLOOKUP($A262,'1er Trimestre (Final)'!$B$16:$G$463,3,0)-C262</f>
        <v>0</v>
      </c>
      <c r="I262" s="59">
        <f>VLOOKUP($A262,'1er Trimestre (Final)'!$B$16:$G$463,4,0)-D262</f>
        <v>0</v>
      </c>
      <c r="J262" s="59">
        <f>VLOOKUP($A262,'1er Trimestre (Final)'!$B$16:$G$463,5,0)-E262</f>
        <v>0</v>
      </c>
      <c r="K262" s="59">
        <f>VLOOKUP($A262,'1er Trimestre (Final)'!$B$16:$G$463,6,0)-F262</f>
        <v>0</v>
      </c>
    </row>
    <row r="263" spans="1:11" ht="11.25">
      <c r="A263" s="1" t="s">
        <v>497</v>
      </c>
      <c r="B263" s="1" t="s">
        <v>498</v>
      </c>
      <c r="C263" s="7">
        <v>0</v>
      </c>
      <c r="D263" s="7">
        <v>0</v>
      </c>
      <c r="E263" s="7">
        <v>10</v>
      </c>
      <c r="F263" s="7">
        <v>10</v>
      </c>
      <c r="H263" s="59">
        <f>VLOOKUP($A263,'1er Trimestre (Final)'!$B$16:$G$463,3,0)-C263</f>
        <v>0</v>
      </c>
      <c r="I263" s="59">
        <f>VLOOKUP($A263,'1er Trimestre (Final)'!$B$16:$G$463,4,0)-D263</f>
        <v>0</v>
      </c>
      <c r="J263" s="59">
        <f>VLOOKUP($A263,'1er Trimestre (Final)'!$B$16:$G$463,5,0)-E263</f>
        <v>0</v>
      </c>
      <c r="K263" s="59">
        <f>VLOOKUP($A263,'1er Trimestre (Final)'!$B$16:$G$463,6,0)-F263</f>
        <v>0</v>
      </c>
    </row>
    <row r="264" spans="1:11" ht="11.25">
      <c r="A264" s="1" t="s">
        <v>499</v>
      </c>
      <c r="B264" s="1" t="s">
        <v>500</v>
      </c>
      <c r="C264" s="7">
        <v>0</v>
      </c>
      <c r="D264" s="7">
        <v>904493</v>
      </c>
      <c r="E264" s="7">
        <v>11905681</v>
      </c>
      <c r="F264" s="7">
        <v>11001188</v>
      </c>
      <c r="H264" s="59">
        <f>VLOOKUP($A264,'1er Trimestre (Final)'!$B$16:$G$463,3,0)-C264</f>
        <v>0</v>
      </c>
      <c r="I264" s="59">
        <f>VLOOKUP($A264,'1er Trimestre (Final)'!$B$16:$G$463,4,0)-D264</f>
        <v>1</v>
      </c>
      <c r="J264" s="59">
        <f>VLOOKUP($A264,'1er Trimestre (Final)'!$B$16:$G$463,5,0)-E264</f>
        <v>0</v>
      </c>
      <c r="K264" s="59">
        <f>VLOOKUP($A264,'1er Trimestre (Final)'!$B$16:$G$463,6,0)-F264</f>
        <v>-1</v>
      </c>
    </row>
    <row r="265" spans="1:11" ht="11.25">
      <c r="A265" s="1" t="s">
        <v>501</v>
      </c>
      <c r="B265" s="1" t="s">
        <v>502</v>
      </c>
      <c r="C265" s="7">
        <v>0</v>
      </c>
      <c r="D265" s="7">
        <v>153751</v>
      </c>
      <c r="E265" s="7">
        <v>11905681</v>
      </c>
      <c r="F265" s="7">
        <v>11751930</v>
      </c>
      <c r="H265" s="59">
        <f>VLOOKUP($A265,'1er Trimestre (Final)'!$B$16:$G$463,3,0)-C265</f>
        <v>0</v>
      </c>
      <c r="I265" s="59">
        <f>VLOOKUP($A265,'1er Trimestre (Final)'!$B$16:$G$463,4,0)-D265</f>
        <v>0</v>
      </c>
      <c r="J265" s="59">
        <f>VLOOKUP($A265,'1er Trimestre (Final)'!$B$16:$G$463,5,0)-E265</f>
        <v>0</v>
      </c>
      <c r="K265" s="59">
        <f>VLOOKUP($A265,'1er Trimestre (Final)'!$B$16:$G$463,6,0)-F265</f>
        <v>0</v>
      </c>
    </row>
    <row r="266" spans="1:11" ht="11.25">
      <c r="A266" s="1" t="s">
        <v>503</v>
      </c>
      <c r="B266" s="1" t="s">
        <v>504</v>
      </c>
      <c r="C266" s="7">
        <v>0</v>
      </c>
      <c r="D266" s="7">
        <v>21932</v>
      </c>
      <c r="E266" s="7">
        <v>0</v>
      </c>
      <c r="F266" s="7">
        <v>-21932</v>
      </c>
      <c r="H266" s="59">
        <f>VLOOKUP($A266,'1er Trimestre (Final)'!$B$16:$G$463,3,0)-C266</f>
        <v>0</v>
      </c>
      <c r="I266" s="59">
        <f>VLOOKUP($A266,'1er Trimestre (Final)'!$B$16:$G$463,4,0)-D266</f>
        <v>0</v>
      </c>
      <c r="J266" s="59">
        <f>VLOOKUP($A266,'1er Trimestre (Final)'!$B$16:$G$463,5,0)-E266</f>
        <v>0</v>
      </c>
      <c r="K266" s="59">
        <f>VLOOKUP($A266,'1er Trimestre (Final)'!$B$16:$G$463,6,0)-F266</f>
        <v>0</v>
      </c>
    </row>
    <row r="267" spans="1:11" ht="11.25">
      <c r="A267" s="1" t="s">
        <v>505</v>
      </c>
      <c r="B267" s="1" t="s">
        <v>506</v>
      </c>
      <c r="C267" s="7">
        <v>0</v>
      </c>
      <c r="D267" s="7">
        <v>728810</v>
      </c>
      <c r="E267" s="7">
        <v>0</v>
      </c>
      <c r="F267" s="7">
        <v>-728810</v>
      </c>
      <c r="H267" s="59">
        <f>VLOOKUP($A267,'1er Trimestre (Final)'!$B$16:$G$463,3,0)-C267</f>
        <v>0</v>
      </c>
      <c r="I267" s="59">
        <f>VLOOKUP($A267,'1er Trimestre (Final)'!$B$16:$G$463,4,0)-D267</f>
        <v>1</v>
      </c>
      <c r="J267" s="59">
        <f>VLOOKUP($A267,'1er Trimestre (Final)'!$B$16:$G$463,5,0)-E267</f>
        <v>0</v>
      </c>
      <c r="K267" s="59">
        <f>VLOOKUP($A267,'1er Trimestre (Final)'!$B$16:$G$463,6,0)-F267</f>
        <v>-1</v>
      </c>
    </row>
    <row r="268" spans="1:11" ht="11.25">
      <c r="A268" s="1" t="s">
        <v>507</v>
      </c>
      <c r="B268" s="1" t="s">
        <v>508</v>
      </c>
      <c r="C268" s="7">
        <v>0</v>
      </c>
      <c r="D268" s="7">
        <v>6080007085</v>
      </c>
      <c r="E268" s="7">
        <v>1183014816</v>
      </c>
      <c r="F268" s="7">
        <v>4896992268</v>
      </c>
      <c r="H268" s="59">
        <f>VLOOKUP($A268,'1er Trimestre (Final)'!$B$16:$G$463,3,0)-C268</f>
        <v>0</v>
      </c>
      <c r="I268" s="59">
        <f>VLOOKUP($A268,'1er Trimestre (Final)'!$B$16:$G$463,4,0)-D268</f>
        <v>0</v>
      </c>
      <c r="J268" s="59">
        <f>VLOOKUP($A268,'1er Trimestre (Final)'!$B$16:$G$463,5,0)-E268</f>
        <v>-1</v>
      </c>
      <c r="K268" s="59">
        <f>VLOOKUP($A268,'1er Trimestre (Final)'!$B$16:$G$463,6,0)-F268</f>
        <v>2</v>
      </c>
    </row>
    <row r="269" spans="1:11" ht="11.25">
      <c r="A269" s="1" t="s">
        <v>509</v>
      </c>
      <c r="B269" s="1" t="s">
        <v>510</v>
      </c>
      <c r="C269" s="7">
        <v>0</v>
      </c>
      <c r="D269" s="7">
        <v>12943682</v>
      </c>
      <c r="E269" s="7">
        <v>1541616</v>
      </c>
      <c r="F269" s="7">
        <v>11402066</v>
      </c>
      <c r="H269" s="59">
        <f>VLOOKUP($A269,'1er Trimestre (Final)'!$B$16:$G$463,3,0)-C269</f>
        <v>0</v>
      </c>
      <c r="I269" s="59">
        <f>VLOOKUP($A269,'1er Trimestre (Final)'!$B$16:$G$463,4,0)-D269</f>
        <v>0</v>
      </c>
      <c r="J269" s="59">
        <f>VLOOKUP($A269,'1er Trimestre (Final)'!$B$16:$G$463,5,0)-E269</f>
        <v>0</v>
      </c>
      <c r="K269" s="59">
        <f>VLOOKUP($A269,'1er Trimestre (Final)'!$B$16:$G$463,6,0)-F269</f>
        <v>0</v>
      </c>
    </row>
    <row r="270" spans="1:11" ht="11.25">
      <c r="A270" s="1" t="s">
        <v>511</v>
      </c>
      <c r="B270" s="1" t="s">
        <v>512</v>
      </c>
      <c r="C270" s="7">
        <v>0</v>
      </c>
      <c r="D270" s="7">
        <v>10185686</v>
      </c>
      <c r="E270" s="7">
        <v>1256406</v>
      </c>
      <c r="F270" s="7">
        <v>8929280</v>
      </c>
      <c r="H270" s="59">
        <f>VLOOKUP($A270,'1er Trimestre (Final)'!$B$16:$G$463,3,0)-C270</f>
        <v>0</v>
      </c>
      <c r="I270" s="59">
        <f>VLOOKUP($A270,'1er Trimestre (Final)'!$B$16:$G$463,4,0)-D270</f>
        <v>0</v>
      </c>
      <c r="J270" s="59">
        <f>VLOOKUP($A270,'1er Trimestre (Final)'!$B$16:$G$463,5,0)-E270</f>
        <v>1</v>
      </c>
      <c r="K270" s="59">
        <f>VLOOKUP($A270,'1er Trimestre (Final)'!$B$16:$G$463,6,0)-F270</f>
        <v>-1</v>
      </c>
    </row>
    <row r="271" spans="1:11" ht="11.25">
      <c r="A271" s="1" t="s">
        <v>513</v>
      </c>
      <c r="B271" s="1" t="s">
        <v>514</v>
      </c>
      <c r="C271" s="7">
        <v>0</v>
      </c>
      <c r="D271" s="7">
        <v>4147552</v>
      </c>
      <c r="E271" s="7">
        <v>100325</v>
      </c>
      <c r="F271" s="7">
        <v>4047227</v>
      </c>
      <c r="H271" s="59">
        <f>VLOOKUP($A271,'1er Trimestre (Final)'!$B$16:$G$463,3,0)-C271</f>
        <v>0</v>
      </c>
      <c r="I271" s="59">
        <f>VLOOKUP($A271,'1er Trimestre (Final)'!$B$16:$G$463,4,0)-D271</f>
        <v>0</v>
      </c>
      <c r="J271" s="59">
        <f>VLOOKUP($A271,'1er Trimestre (Final)'!$B$16:$G$463,5,0)-E271</f>
        <v>0</v>
      </c>
      <c r="K271" s="59">
        <f>VLOOKUP($A271,'1er Trimestre (Final)'!$B$16:$G$463,6,0)-F271</f>
        <v>0</v>
      </c>
    </row>
    <row r="272" spans="1:11" ht="11.25">
      <c r="A272" s="1" t="s">
        <v>515</v>
      </c>
      <c r="B272" s="1" t="s">
        <v>516</v>
      </c>
      <c r="C272" s="7">
        <v>0</v>
      </c>
      <c r="D272" s="7">
        <v>28207</v>
      </c>
      <c r="E272" s="7">
        <v>0</v>
      </c>
      <c r="F272" s="7">
        <v>28207</v>
      </c>
      <c r="H272" s="59">
        <f>VLOOKUP($A272,'1er Trimestre (Final)'!$B$16:$G$463,3,0)-C272</f>
        <v>0</v>
      </c>
      <c r="I272" s="59">
        <f>VLOOKUP($A272,'1er Trimestre (Final)'!$B$16:$G$463,4,0)-D272</f>
        <v>0</v>
      </c>
      <c r="J272" s="59">
        <f>VLOOKUP($A272,'1er Trimestre (Final)'!$B$16:$G$463,5,0)-E272</f>
        <v>0</v>
      </c>
      <c r="K272" s="59">
        <f>VLOOKUP($A272,'1er Trimestre (Final)'!$B$16:$G$463,6,0)-F272</f>
        <v>0</v>
      </c>
    </row>
    <row r="273" spans="1:11" ht="11.25">
      <c r="A273" s="1" t="s">
        <v>517</v>
      </c>
      <c r="B273" s="1" t="s">
        <v>518</v>
      </c>
      <c r="C273" s="7">
        <v>0</v>
      </c>
      <c r="D273" s="7">
        <v>43215</v>
      </c>
      <c r="E273" s="7">
        <v>0</v>
      </c>
      <c r="F273" s="7">
        <v>43215</v>
      </c>
      <c r="H273" s="59">
        <f>VLOOKUP($A273,'1er Trimestre (Final)'!$B$16:$G$463,3,0)-C273</f>
        <v>0</v>
      </c>
      <c r="I273" s="59">
        <f>VLOOKUP($A273,'1er Trimestre (Final)'!$B$16:$G$463,4,0)-D273</f>
        <v>0</v>
      </c>
      <c r="J273" s="59">
        <f>VLOOKUP($A273,'1er Trimestre (Final)'!$B$16:$G$463,5,0)-E273</f>
        <v>0</v>
      </c>
      <c r="K273" s="59">
        <f>VLOOKUP($A273,'1er Trimestre (Final)'!$B$16:$G$463,6,0)-F273</f>
        <v>0</v>
      </c>
    </row>
    <row r="274" spans="1:11" ht="11.25">
      <c r="A274" s="1" t="s">
        <v>519</v>
      </c>
      <c r="B274" s="1" t="s">
        <v>520</v>
      </c>
      <c r="C274" s="7">
        <v>0</v>
      </c>
      <c r="D274" s="7">
        <v>994213</v>
      </c>
      <c r="E274" s="7">
        <v>465653</v>
      </c>
      <c r="F274" s="7">
        <v>528560</v>
      </c>
      <c r="H274" s="59">
        <f>VLOOKUP($A274,'1er Trimestre (Final)'!$B$16:$G$463,3,0)-C274</f>
        <v>0</v>
      </c>
      <c r="I274" s="59">
        <f>VLOOKUP($A274,'1er Trimestre (Final)'!$B$16:$G$463,4,0)-D274</f>
        <v>0</v>
      </c>
      <c r="J274" s="59">
        <f>VLOOKUP($A274,'1er Trimestre (Final)'!$B$16:$G$463,5,0)-E274</f>
        <v>0</v>
      </c>
      <c r="K274" s="59">
        <f>VLOOKUP($A274,'1er Trimestre (Final)'!$B$16:$G$463,6,0)-F274</f>
        <v>0</v>
      </c>
    </row>
    <row r="275" spans="1:11" ht="11.25">
      <c r="A275" s="1" t="s">
        <v>521</v>
      </c>
      <c r="B275" s="1" t="s">
        <v>522</v>
      </c>
      <c r="C275" s="7">
        <v>0</v>
      </c>
      <c r="D275" s="7">
        <v>97967</v>
      </c>
      <c r="E275" s="7">
        <v>0</v>
      </c>
      <c r="F275" s="7">
        <v>97967</v>
      </c>
      <c r="H275" s="59">
        <f>VLOOKUP($A275,'1er Trimestre (Final)'!$B$16:$G$463,3,0)-C275</f>
        <v>0</v>
      </c>
      <c r="I275" s="59">
        <f>VLOOKUP($A275,'1er Trimestre (Final)'!$B$16:$G$463,4,0)-D275</f>
        <v>0</v>
      </c>
      <c r="J275" s="59">
        <f>VLOOKUP($A275,'1er Trimestre (Final)'!$B$16:$G$463,5,0)-E275</f>
        <v>0</v>
      </c>
      <c r="K275" s="59">
        <f>VLOOKUP($A275,'1er Trimestre (Final)'!$B$16:$G$463,6,0)-F275</f>
        <v>0</v>
      </c>
    </row>
    <row r="276" spans="1:11" ht="11.25">
      <c r="A276" s="1" t="s">
        <v>523</v>
      </c>
      <c r="B276" s="1" t="s">
        <v>289</v>
      </c>
      <c r="C276" s="7">
        <v>0</v>
      </c>
      <c r="D276" s="7">
        <v>2021549</v>
      </c>
      <c r="E276" s="7">
        <v>516843</v>
      </c>
      <c r="F276" s="7">
        <v>1504705</v>
      </c>
      <c r="H276" s="59">
        <f>VLOOKUP($A276,'1er Trimestre (Final)'!$B$16:$G$463,3,0)-C276</f>
        <v>0</v>
      </c>
      <c r="I276" s="59">
        <f>VLOOKUP($A276,'1er Trimestre (Final)'!$B$16:$G$463,4,0)-D276</f>
        <v>0</v>
      </c>
      <c r="J276" s="59">
        <f>VLOOKUP($A276,'1er Trimestre (Final)'!$B$16:$G$463,5,0)-E276</f>
        <v>1</v>
      </c>
      <c r="K276" s="59">
        <f>VLOOKUP($A276,'1er Trimestre (Final)'!$B$16:$G$463,6,0)-F276</f>
        <v>0</v>
      </c>
    </row>
    <row r="277" spans="1:11" ht="11.25">
      <c r="A277" s="1" t="s">
        <v>524</v>
      </c>
      <c r="B277" s="1" t="s">
        <v>356</v>
      </c>
      <c r="C277" s="7">
        <v>0</v>
      </c>
      <c r="D277" s="7">
        <v>224999</v>
      </c>
      <c r="E277" s="7">
        <v>0</v>
      </c>
      <c r="F277" s="7">
        <v>224999</v>
      </c>
      <c r="H277" s="59">
        <f>VLOOKUP($A277,'1er Trimestre (Final)'!$B$16:$G$463,3,0)-C277</f>
        <v>0</v>
      </c>
      <c r="I277" s="59">
        <f>VLOOKUP($A277,'1er Trimestre (Final)'!$B$16:$G$463,4,0)-D277</f>
        <v>0</v>
      </c>
      <c r="J277" s="59">
        <f>VLOOKUP($A277,'1er Trimestre (Final)'!$B$16:$G$463,5,0)-E277</f>
        <v>0</v>
      </c>
      <c r="K277" s="59">
        <f>VLOOKUP($A277,'1er Trimestre (Final)'!$B$16:$G$463,6,0)-F277</f>
        <v>0</v>
      </c>
    </row>
    <row r="278" spans="1:11" ht="11.25">
      <c r="A278" s="1" t="s">
        <v>525</v>
      </c>
      <c r="B278" s="1" t="s">
        <v>380</v>
      </c>
      <c r="C278" s="7">
        <v>0</v>
      </c>
      <c r="D278" s="7">
        <v>459345</v>
      </c>
      <c r="E278" s="7">
        <v>7787</v>
      </c>
      <c r="F278" s="7">
        <v>451558</v>
      </c>
      <c r="H278" s="59">
        <f>VLOOKUP($A278,'1er Trimestre (Final)'!$B$16:$G$463,3,0)-C278</f>
        <v>0</v>
      </c>
      <c r="I278" s="59">
        <f>VLOOKUP($A278,'1er Trimestre (Final)'!$B$16:$G$463,4,0)-D278</f>
        <v>0</v>
      </c>
      <c r="J278" s="59">
        <f>VLOOKUP($A278,'1er Trimestre (Final)'!$B$16:$G$463,5,0)-E278</f>
        <v>0</v>
      </c>
      <c r="K278" s="59">
        <f>VLOOKUP($A278,'1er Trimestre (Final)'!$B$16:$G$463,6,0)-F278</f>
        <v>0</v>
      </c>
    </row>
    <row r="279" spans="1:11" ht="11.25">
      <c r="A279" s="1" t="s">
        <v>526</v>
      </c>
      <c r="B279" s="1" t="s">
        <v>354</v>
      </c>
      <c r="C279" s="7">
        <v>0</v>
      </c>
      <c r="D279" s="7">
        <v>335275</v>
      </c>
      <c r="E279" s="7">
        <v>0</v>
      </c>
      <c r="F279" s="7">
        <v>335275</v>
      </c>
      <c r="H279" s="59">
        <f>VLOOKUP($A279,'1er Trimestre (Final)'!$B$16:$G$463,3,0)-C279</f>
        <v>0</v>
      </c>
      <c r="I279" s="59">
        <f>VLOOKUP($A279,'1er Trimestre (Final)'!$B$16:$G$463,4,0)-D279</f>
        <v>0</v>
      </c>
      <c r="J279" s="59">
        <f>VLOOKUP($A279,'1er Trimestre (Final)'!$B$16:$G$463,5,0)-E279</f>
        <v>0</v>
      </c>
      <c r="K279" s="59">
        <f>VLOOKUP($A279,'1er Trimestre (Final)'!$B$16:$G$463,6,0)-F279</f>
        <v>0</v>
      </c>
    </row>
    <row r="280" spans="1:11" ht="11.25">
      <c r="A280" s="1" t="s">
        <v>527</v>
      </c>
      <c r="B280" s="1" t="s">
        <v>528</v>
      </c>
      <c r="C280" s="7">
        <v>0</v>
      </c>
      <c r="D280" s="7">
        <v>40079</v>
      </c>
      <c r="E280" s="7">
        <v>12406</v>
      </c>
      <c r="F280" s="7">
        <v>27673</v>
      </c>
      <c r="H280" s="59">
        <f>VLOOKUP($A280,'1er Trimestre (Final)'!$B$16:$G$463,3,0)-C280</f>
        <v>0</v>
      </c>
      <c r="I280" s="59">
        <f>VLOOKUP($A280,'1er Trimestre (Final)'!$B$16:$G$463,4,0)-D280</f>
        <v>0</v>
      </c>
      <c r="J280" s="59">
        <f>VLOOKUP($A280,'1er Trimestre (Final)'!$B$16:$G$463,5,0)-E280</f>
        <v>0</v>
      </c>
      <c r="K280" s="59">
        <f>VLOOKUP($A280,'1er Trimestre (Final)'!$B$16:$G$463,6,0)-F280</f>
        <v>0</v>
      </c>
    </row>
    <row r="281" spans="1:11" ht="11.25">
      <c r="A281" s="1" t="s">
        <v>529</v>
      </c>
      <c r="B281" s="1" t="s">
        <v>360</v>
      </c>
      <c r="C281" s="7">
        <v>0</v>
      </c>
      <c r="D281" s="7">
        <v>133907</v>
      </c>
      <c r="E281" s="7">
        <v>66953</v>
      </c>
      <c r="F281" s="7">
        <v>66953</v>
      </c>
      <c r="H281" s="59">
        <f>VLOOKUP($A281,'1er Trimestre (Final)'!$B$16:$G$463,3,0)-C281</f>
        <v>0</v>
      </c>
      <c r="I281" s="59">
        <f>VLOOKUP($A281,'1er Trimestre (Final)'!$B$16:$G$463,4,0)-D281</f>
        <v>0</v>
      </c>
      <c r="J281" s="59">
        <f>VLOOKUP($A281,'1er Trimestre (Final)'!$B$16:$G$463,5,0)-E281</f>
        <v>1</v>
      </c>
      <c r="K281" s="59">
        <f>VLOOKUP($A281,'1er Trimestre (Final)'!$B$16:$G$463,6,0)-F281</f>
        <v>0</v>
      </c>
    </row>
    <row r="282" spans="1:11" ht="11.25">
      <c r="A282" s="1" t="s">
        <v>530</v>
      </c>
      <c r="B282" s="1" t="s">
        <v>531</v>
      </c>
      <c r="C282" s="7">
        <v>0</v>
      </c>
      <c r="D282" s="7">
        <v>5645</v>
      </c>
      <c r="E282" s="7">
        <v>0</v>
      </c>
      <c r="F282" s="7">
        <v>5645</v>
      </c>
      <c r="H282" s="59">
        <f>VLOOKUP($A282,'1er Trimestre (Final)'!$B$16:$G$463,3,0)-C282</f>
        <v>0</v>
      </c>
      <c r="I282" s="59">
        <f>VLOOKUP($A282,'1er Trimestre (Final)'!$B$16:$G$463,4,0)-D282</f>
        <v>0</v>
      </c>
      <c r="J282" s="59">
        <f>VLOOKUP($A282,'1er Trimestre (Final)'!$B$16:$G$463,5,0)-E282</f>
        <v>0</v>
      </c>
      <c r="K282" s="59">
        <f>VLOOKUP($A282,'1er Trimestre (Final)'!$B$16:$G$463,6,0)-F282</f>
        <v>0</v>
      </c>
    </row>
    <row r="283" spans="1:11" ht="11.25">
      <c r="A283" s="1" t="s">
        <v>532</v>
      </c>
      <c r="B283" s="1" t="s">
        <v>352</v>
      </c>
      <c r="C283" s="7">
        <v>0</v>
      </c>
      <c r="D283" s="7">
        <v>448063</v>
      </c>
      <c r="E283" s="7">
        <v>0</v>
      </c>
      <c r="F283" s="7">
        <v>448063</v>
      </c>
      <c r="H283" s="59">
        <f>VLOOKUP($A283,'1er Trimestre (Final)'!$B$16:$G$463,3,0)-C283</f>
        <v>0</v>
      </c>
      <c r="I283" s="59">
        <f>VLOOKUP($A283,'1er Trimestre (Final)'!$B$16:$G$463,4,0)-D283</f>
        <v>0</v>
      </c>
      <c r="J283" s="59">
        <f>VLOOKUP($A283,'1er Trimestre (Final)'!$B$16:$G$463,5,0)-E283</f>
        <v>0</v>
      </c>
      <c r="K283" s="59">
        <f>VLOOKUP($A283,'1er Trimestre (Final)'!$B$16:$G$463,6,0)-F283</f>
        <v>0</v>
      </c>
    </row>
    <row r="284" spans="1:11" ht="11.25">
      <c r="A284" s="1" t="s">
        <v>533</v>
      </c>
      <c r="B284" s="1" t="s">
        <v>534</v>
      </c>
      <c r="C284" s="7">
        <v>0</v>
      </c>
      <c r="D284" s="7">
        <v>33539</v>
      </c>
      <c r="E284" s="7">
        <v>11127</v>
      </c>
      <c r="F284" s="7">
        <v>22412</v>
      </c>
      <c r="H284" s="59">
        <f>VLOOKUP($A284,'1er Trimestre (Final)'!$B$16:$G$463,3,0)-C284</f>
        <v>0</v>
      </c>
      <c r="I284" s="59">
        <f>VLOOKUP($A284,'1er Trimestre (Final)'!$B$16:$G$463,4,0)-D284</f>
        <v>0</v>
      </c>
      <c r="J284" s="59">
        <f>VLOOKUP($A284,'1er Trimestre (Final)'!$B$16:$G$463,5,0)-E284</f>
        <v>0</v>
      </c>
      <c r="K284" s="59">
        <f>VLOOKUP($A284,'1er Trimestre (Final)'!$B$16:$G$463,6,0)-F284</f>
        <v>0</v>
      </c>
    </row>
    <row r="285" spans="1:11" ht="11.25">
      <c r="A285" s="1" t="s">
        <v>535</v>
      </c>
      <c r="B285" s="1" t="s">
        <v>536</v>
      </c>
      <c r="C285" s="7">
        <v>0</v>
      </c>
      <c r="D285" s="7">
        <v>133978</v>
      </c>
      <c r="E285" s="7">
        <v>0</v>
      </c>
      <c r="F285" s="7">
        <v>133978</v>
      </c>
      <c r="H285" s="59">
        <f>VLOOKUP($A285,'1er Trimestre (Final)'!$B$16:$G$463,3,0)-C285</f>
        <v>0</v>
      </c>
      <c r="I285" s="59">
        <f>VLOOKUP($A285,'1er Trimestre (Final)'!$B$16:$G$463,4,0)-D285</f>
        <v>0</v>
      </c>
      <c r="J285" s="59">
        <f>VLOOKUP($A285,'1er Trimestre (Final)'!$B$16:$G$463,5,0)-E285</f>
        <v>0</v>
      </c>
      <c r="K285" s="59">
        <f>VLOOKUP($A285,'1er Trimestre (Final)'!$B$16:$G$463,6,0)-F285</f>
        <v>0</v>
      </c>
    </row>
    <row r="286" spans="1:11" ht="11.25">
      <c r="A286" s="1" t="s">
        <v>537</v>
      </c>
      <c r="B286" s="1" t="s">
        <v>358</v>
      </c>
      <c r="C286" s="7">
        <v>0</v>
      </c>
      <c r="D286" s="7">
        <v>294142</v>
      </c>
      <c r="E286" s="7">
        <v>75311</v>
      </c>
      <c r="F286" s="7">
        <v>218831</v>
      </c>
      <c r="H286" s="59">
        <f>VLOOKUP($A286,'1er Trimestre (Final)'!$B$16:$G$463,3,0)-C286</f>
        <v>0</v>
      </c>
      <c r="I286" s="59">
        <f>VLOOKUP($A286,'1er Trimestre (Final)'!$B$16:$G$463,4,0)-D286</f>
        <v>0</v>
      </c>
      <c r="J286" s="59">
        <f>VLOOKUP($A286,'1er Trimestre (Final)'!$B$16:$G$463,5,0)-E286</f>
        <v>0</v>
      </c>
      <c r="K286" s="59">
        <f>VLOOKUP($A286,'1er Trimestre (Final)'!$B$16:$G$463,6,0)-F286</f>
        <v>0</v>
      </c>
    </row>
    <row r="287" spans="1:11" ht="11.25">
      <c r="A287" s="1" t="s">
        <v>538</v>
      </c>
      <c r="B287" s="1" t="s">
        <v>539</v>
      </c>
      <c r="C287" s="7">
        <v>0</v>
      </c>
      <c r="D287" s="7">
        <v>4663</v>
      </c>
      <c r="E287" s="7">
        <v>0</v>
      </c>
      <c r="F287" s="7">
        <v>4663</v>
      </c>
      <c r="H287" s="59">
        <f>VLOOKUP($A287,'1er Trimestre (Final)'!$B$16:$G$463,3,0)-C287</f>
        <v>0</v>
      </c>
      <c r="I287" s="59">
        <f>VLOOKUP($A287,'1er Trimestre (Final)'!$B$16:$G$463,4,0)-D287</f>
        <v>0</v>
      </c>
      <c r="J287" s="59">
        <f>VLOOKUP($A287,'1er Trimestre (Final)'!$B$16:$G$463,5,0)-E287</f>
        <v>0</v>
      </c>
      <c r="K287" s="59">
        <f>VLOOKUP($A287,'1er Trimestre (Final)'!$B$16:$G$463,6,0)-F287</f>
        <v>0</v>
      </c>
    </row>
    <row r="288" spans="1:11" ht="11.25">
      <c r="A288" s="1" t="s">
        <v>540</v>
      </c>
      <c r="B288" s="1" t="s">
        <v>541</v>
      </c>
      <c r="C288" s="7">
        <v>0</v>
      </c>
      <c r="D288" s="7">
        <v>739348</v>
      </c>
      <c r="E288" s="7">
        <v>0</v>
      </c>
      <c r="F288" s="7">
        <v>739348</v>
      </c>
      <c r="H288" s="59">
        <f>VLOOKUP($A288,'1er Trimestre (Final)'!$B$16:$G$463,3,0)-C288</f>
        <v>0</v>
      </c>
      <c r="I288" s="59">
        <f>VLOOKUP($A288,'1er Trimestre (Final)'!$B$16:$G$463,4,0)-D288</f>
        <v>0</v>
      </c>
      <c r="J288" s="59">
        <f>VLOOKUP($A288,'1er Trimestre (Final)'!$B$16:$G$463,5,0)-E288</f>
        <v>0</v>
      </c>
      <c r="K288" s="59">
        <f>VLOOKUP($A288,'1er Trimestre (Final)'!$B$16:$G$463,6,0)-F288</f>
        <v>0</v>
      </c>
    </row>
    <row r="289" spans="1:11" ht="11.25">
      <c r="A289" s="1" t="s">
        <v>542</v>
      </c>
      <c r="B289" s="1" t="s">
        <v>543</v>
      </c>
      <c r="C289" s="7">
        <v>0</v>
      </c>
      <c r="D289" s="7">
        <v>92032</v>
      </c>
      <c r="E289" s="7">
        <v>74949</v>
      </c>
      <c r="F289" s="7">
        <v>17083</v>
      </c>
      <c r="H289" s="59">
        <f>VLOOKUP($A289,'1er Trimestre (Final)'!$B$16:$G$463,3,0)-C289</f>
        <v>0</v>
      </c>
      <c r="I289" s="59">
        <f>VLOOKUP($A289,'1er Trimestre (Final)'!$B$16:$G$463,4,0)-D289</f>
        <v>1</v>
      </c>
      <c r="J289" s="59">
        <f>VLOOKUP($A289,'1er Trimestre (Final)'!$B$16:$G$463,5,0)-E289</f>
        <v>0</v>
      </c>
      <c r="K289" s="59">
        <f>VLOOKUP($A289,'1er Trimestre (Final)'!$B$16:$G$463,6,0)-F289</f>
        <v>1</v>
      </c>
    </row>
    <row r="290" spans="1:11" ht="11.25">
      <c r="A290" s="1" t="s">
        <v>544</v>
      </c>
      <c r="B290" s="1" t="s">
        <v>545</v>
      </c>
      <c r="C290" s="7">
        <v>0</v>
      </c>
      <c r="D290" s="7">
        <v>9468</v>
      </c>
      <c r="E290" s="7">
        <v>0</v>
      </c>
      <c r="F290" s="7">
        <v>9468</v>
      </c>
      <c r="H290" s="59">
        <f>VLOOKUP($A290,'1er Trimestre (Final)'!$B$16:$G$463,3,0)-C290</f>
        <v>0</v>
      </c>
      <c r="I290" s="59">
        <f>VLOOKUP($A290,'1er Trimestre (Final)'!$B$16:$G$463,4,0)-D290</f>
        <v>0</v>
      </c>
      <c r="J290" s="59">
        <f>VLOOKUP($A290,'1er Trimestre (Final)'!$B$16:$G$463,5,0)-E290</f>
        <v>0</v>
      </c>
      <c r="K290" s="59">
        <f>VLOOKUP($A290,'1er Trimestre (Final)'!$B$16:$G$463,6,0)-F290</f>
        <v>0</v>
      </c>
    </row>
    <row r="291" spans="1:11" ht="11.25">
      <c r="A291" s="1" t="s">
        <v>546</v>
      </c>
      <c r="B291" s="1" t="s">
        <v>74</v>
      </c>
      <c r="C291" s="7">
        <v>0</v>
      </c>
      <c r="D291" s="7">
        <v>74949</v>
      </c>
      <c r="E291" s="7">
        <v>74949</v>
      </c>
      <c r="F291" s="7">
        <v>0</v>
      </c>
      <c r="H291" s="59">
        <f>VLOOKUP($A291,'1er Trimestre (Final)'!$B$16:$G$463,3,0)-C291</f>
        <v>0</v>
      </c>
      <c r="I291" s="59">
        <f>VLOOKUP($A291,'1er Trimestre (Final)'!$B$16:$G$463,4,0)-D291</f>
        <v>0</v>
      </c>
      <c r="J291" s="59">
        <f>VLOOKUP($A291,'1er Trimestre (Final)'!$B$16:$G$463,5,0)-E291</f>
        <v>0</v>
      </c>
      <c r="K291" s="59">
        <f>VLOOKUP($A291,'1er Trimestre (Final)'!$B$16:$G$463,6,0)-F291</f>
        <v>0</v>
      </c>
    </row>
    <row r="292" spans="1:11" ht="22.5">
      <c r="A292" s="1" t="s">
        <v>547</v>
      </c>
      <c r="B292" s="1" t="s">
        <v>548</v>
      </c>
      <c r="C292" s="7">
        <v>0</v>
      </c>
      <c r="D292" s="7">
        <v>7616</v>
      </c>
      <c r="E292" s="7">
        <v>0</v>
      </c>
      <c r="F292" s="7">
        <v>7616</v>
      </c>
      <c r="H292" s="59">
        <f>VLOOKUP($A292,'1er Trimestre (Final)'!$B$16:$G$463,3,0)-C292</f>
        <v>0</v>
      </c>
      <c r="I292" s="59">
        <f>VLOOKUP($A292,'1er Trimestre (Final)'!$B$16:$G$463,4,0)-D292</f>
        <v>0</v>
      </c>
      <c r="J292" s="59">
        <f>VLOOKUP($A292,'1er Trimestre (Final)'!$B$16:$G$463,5,0)-E292</f>
        <v>0</v>
      </c>
      <c r="K292" s="59">
        <f>VLOOKUP($A292,'1er Trimestre (Final)'!$B$16:$G$463,6,0)-F292</f>
        <v>0</v>
      </c>
    </row>
    <row r="293" spans="1:11" ht="11.25">
      <c r="A293" s="1" t="s">
        <v>549</v>
      </c>
      <c r="B293" s="1" t="s">
        <v>550</v>
      </c>
      <c r="C293" s="7">
        <v>0</v>
      </c>
      <c r="D293" s="7">
        <v>1282482</v>
      </c>
      <c r="E293" s="7">
        <v>0</v>
      </c>
      <c r="F293" s="7">
        <v>1282482</v>
      </c>
      <c r="H293" s="59">
        <f>VLOOKUP($A293,'1er Trimestre (Final)'!$B$16:$G$463,3,0)-C293</f>
        <v>0</v>
      </c>
      <c r="I293" s="59">
        <f>VLOOKUP($A293,'1er Trimestre (Final)'!$B$16:$G$463,4,0)-D293</f>
        <v>1</v>
      </c>
      <c r="J293" s="59">
        <f>VLOOKUP($A293,'1er Trimestre (Final)'!$B$16:$G$463,5,0)-E293</f>
        <v>0</v>
      </c>
      <c r="K293" s="59">
        <f>VLOOKUP($A293,'1er Trimestre (Final)'!$B$16:$G$463,6,0)-F293</f>
        <v>1</v>
      </c>
    </row>
    <row r="294" spans="1:11" ht="11.25">
      <c r="A294" s="1" t="s">
        <v>551</v>
      </c>
      <c r="B294" s="1" t="s">
        <v>552</v>
      </c>
      <c r="C294" s="7">
        <v>0</v>
      </c>
      <c r="D294" s="7">
        <v>208673</v>
      </c>
      <c r="E294" s="7">
        <v>0</v>
      </c>
      <c r="F294" s="7">
        <v>208673</v>
      </c>
      <c r="H294" s="59">
        <f>VLOOKUP($A294,'1er Trimestre (Final)'!$B$16:$G$463,3,0)-C294</f>
        <v>0</v>
      </c>
      <c r="I294" s="59">
        <f>VLOOKUP($A294,'1er Trimestre (Final)'!$B$16:$G$463,4,0)-D294</f>
        <v>0</v>
      </c>
      <c r="J294" s="59">
        <f>VLOOKUP($A294,'1er Trimestre (Final)'!$B$16:$G$463,5,0)-E294</f>
        <v>0</v>
      </c>
      <c r="K294" s="59">
        <f>VLOOKUP($A294,'1er Trimestre (Final)'!$B$16:$G$463,6,0)-F294</f>
        <v>0</v>
      </c>
    </row>
    <row r="295" spans="1:11" ht="11.25">
      <c r="A295" s="1" t="s">
        <v>553</v>
      </c>
      <c r="B295" s="1" t="s">
        <v>554</v>
      </c>
      <c r="C295" s="7">
        <v>0</v>
      </c>
      <c r="D295" s="7">
        <v>437469</v>
      </c>
      <c r="E295" s="7">
        <v>0</v>
      </c>
      <c r="F295" s="7">
        <v>437469</v>
      </c>
      <c r="H295" s="59">
        <f>VLOOKUP($A295,'1er Trimestre (Final)'!$B$16:$G$463,3,0)-C295</f>
        <v>0</v>
      </c>
      <c r="I295" s="59">
        <f>VLOOKUP($A295,'1er Trimestre (Final)'!$B$16:$G$463,4,0)-D295</f>
        <v>0</v>
      </c>
      <c r="J295" s="59">
        <f>VLOOKUP($A295,'1er Trimestre (Final)'!$B$16:$G$463,5,0)-E295</f>
        <v>0</v>
      </c>
      <c r="K295" s="59">
        <f>VLOOKUP($A295,'1er Trimestre (Final)'!$B$16:$G$463,6,0)-F295</f>
        <v>0</v>
      </c>
    </row>
    <row r="296" spans="1:11" ht="11.25">
      <c r="A296" s="1" t="s">
        <v>555</v>
      </c>
      <c r="B296" s="1" t="s">
        <v>556</v>
      </c>
      <c r="C296" s="7">
        <v>0</v>
      </c>
      <c r="D296" s="7">
        <v>24827</v>
      </c>
      <c r="E296" s="7">
        <v>0</v>
      </c>
      <c r="F296" s="7">
        <v>24827</v>
      </c>
      <c r="H296" s="59">
        <f>VLOOKUP($A296,'1er Trimestre (Final)'!$B$16:$G$463,3,0)-C296</f>
        <v>0</v>
      </c>
      <c r="I296" s="59">
        <f>VLOOKUP($A296,'1er Trimestre (Final)'!$B$16:$G$463,4,0)-D296</f>
        <v>0</v>
      </c>
      <c r="J296" s="59">
        <f>VLOOKUP($A296,'1er Trimestre (Final)'!$B$16:$G$463,5,0)-E296</f>
        <v>0</v>
      </c>
      <c r="K296" s="59">
        <f>VLOOKUP($A296,'1er Trimestre (Final)'!$B$16:$G$463,6,0)-F296</f>
        <v>0</v>
      </c>
    </row>
    <row r="297" spans="1:11" ht="22.5">
      <c r="A297" s="1" t="s">
        <v>557</v>
      </c>
      <c r="B297" s="1" t="s">
        <v>558</v>
      </c>
      <c r="C297" s="7">
        <v>0</v>
      </c>
      <c r="D297" s="7">
        <v>271539</v>
      </c>
      <c r="E297" s="7">
        <v>0</v>
      </c>
      <c r="F297" s="7">
        <v>271539</v>
      </c>
      <c r="H297" s="59">
        <f>VLOOKUP($A297,'1er Trimestre (Final)'!$B$16:$G$463,3,0)-C297</f>
        <v>0</v>
      </c>
      <c r="I297" s="59">
        <f>VLOOKUP($A297,'1er Trimestre (Final)'!$B$16:$G$463,4,0)-D297</f>
        <v>0</v>
      </c>
      <c r="J297" s="59">
        <f>VLOOKUP($A297,'1er Trimestre (Final)'!$B$16:$G$463,5,0)-E297</f>
        <v>0</v>
      </c>
      <c r="K297" s="59">
        <f>VLOOKUP($A297,'1er Trimestre (Final)'!$B$16:$G$463,6,0)-F297</f>
        <v>0</v>
      </c>
    </row>
    <row r="298" spans="1:11" ht="22.5">
      <c r="A298" s="1" t="s">
        <v>559</v>
      </c>
      <c r="B298" s="1" t="s">
        <v>560</v>
      </c>
      <c r="C298" s="7">
        <v>0</v>
      </c>
      <c r="D298" s="7">
        <v>339975</v>
      </c>
      <c r="E298" s="7">
        <v>0</v>
      </c>
      <c r="F298" s="7">
        <v>339975</v>
      </c>
      <c r="H298" s="59">
        <f>VLOOKUP($A298,'1er Trimestre (Final)'!$B$16:$G$463,3,0)-C298</f>
        <v>0</v>
      </c>
      <c r="I298" s="59">
        <f>VLOOKUP($A298,'1er Trimestre (Final)'!$B$16:$G$463,4,0)-D298</f>
        <v>0</v>
      </c>
      <c r="J298" s="59">
        <f>VLOOKUP($A298,'1er Trimestre (Final)'!$B$16:$G$463,5,0)-E298</f>
        <v>0</v>
      </c>
      <c r="K298" s="59">
        <f>VLOOKUP($A298,'1er Trimestre (Final)'!$B$16:$G$463,6,0)-F298</f>
        <v>0</v>
      </c>
    </row>
    <row r="299" spans="1:11" ht="11.25">
      <c r="A299" s="1" t="s">
        <v>561</v>
      </c>
      <c r="B299" s="1" t="s">
        <v>42</v>
      </c>
      <c r="C299" s="7">
        <v>0</v>
      </c>
      <c r="D299" s="7">
        <v>392151</v>
      </c>
      <c r="E299" s="7">
        <v>49259</v>
      </c>
      <c r="F299" s="7">
        <v>342891</v>
      </c>
      <c r="H299" s="59">
        <f>VLOOKUP($A299,'1er Trimestre (Final)'!$B$16:$G$463,3,0)-C299</f>
        <v>0</v>
      </c>
      <c r="I299" s="59">
        <f>VLOOKUP($A299,'1er Trimestre (Final)'!$B$16:$G$463,4,0)-D299</f>
        <v>-1</v>
      </c>
      <c r="J299" s="59">
        <f>VLOOKUP($A299,'1er Trimestre (Final)'!$B$16:$G$463,5,0)-E299</f>
        <v>0</v>
      </c>
      <c r="K299" s="59">
        <f>VLOOKUP($A299,'1er Trimestre (Final)'!$B$16:$G$463,6,0)-F299</f>
        <v>0</v>
      </c>
    </row>
    <row r="300" spans="1:11" ht="11.25">
      <c r="A300" s="1" t="s">
        <v>562</v>
      </c>
      <c r="B300" s="1" t="s">
        <v>563</v>
      </c>
      <c r="C300" s="7">
        <v>0</v>
      </c>
      <c r="D300" s="7">
        <v>189438</v>
      </c>
      <c r="E300" s="7">
        <v>0</v>
      </c>
      <c r="F300" s="7">
        <v>189438</v>
      </c>
      <c r="H300" s="59">
        <f>VLOOKUP($A300,'1er Trimestre (Final)'!$B$16:$G$463,3,0)-C300</f>
        <v>0</v>
      </c>
      <c r="I300" s="59">
        <f>VLOOKUP($A300,'1er Trimestre (Final)'!$B$16:$G$463,4,0)-D300</f>
        <v>0</v>
      </c>
      <c r="J300" s="59">
        <f>VLOOKUP($A300,'1er Trimestre (Final)'!$B$16:$G$463,5,0)-E300</f>
        <v>0</v>
      </c>
      <c r="K300" s="59">
        <f>VLOOKUP($A300,'1er Trimestre (Final)'!$B$16:$G$463,6,0)-F300</f>
        <v>0</v>
      </c>
    </row>
    <row r="301" spans="1:11" ht="11.25">
      <c r="A301" s="1" t="s">
        <v>564</v>
      </c>
      <c r="B301" s="1" t="s">
        <v>565</v>
      </c>
      <c r="C301" s="7">
        <v>0</v>
      </c>
      <c r="D301" s="7">
        <v>99863</v>
      </c>
      <c r="E301" s="7">
        <v>49259</v>
      </c>
      <c r="F301" s="7">
        <v>50604</v>
      </c>
      <c r="H301" s="59">
        <f>VLOOKUP($A301,'1er Trimestre (Final)'!$B$16:$G$463,3,0)-C301</f>
        <v>0</v>
      </c>
      <c r="I301" s="59">
        <f>VLOOKUP($A301,'1er Trimestre (Final)'!$B$16:$G$463,4,0)-D301</f>
        <v>0</v>
      </c>
      <c r="J301" s="59">
        <f>VLOOKUP($A301,'1er Trimestre (Final)'!$B$16:$G$463,5,0)-E301</f>
        <v>0</v>
      </c>
      <c r="K301" s="59">
        <f>VLOOKUP($A301,'1er Trimestre (Final)'!$B$16:$G$463,6,0)-F301</f>
        <v>0</v>
      </c>
    </row>
    <row r="302" spans="1:11" ht="11.25">
      <c r="A302" s="1" t="s">
        <v>566</v>
      </c>
      <c r="B302" s="1" t="s">
        <v>567</v>
      </c>
      <c r="C302" s="7">
        <v>0</v>
      </c>
      <c r="D302" s="7">
        <v>34281</v>
      </c>
      <c r="E302" s="7">
        <v>0</v>
      </c>
      <c r="F302" s="7">
        <v>34281</v>
      </c>
      <c r="H302" s="59">
        <f>VLOOKUP($A302,'1er Trimestre (Final)'!$B$16:$G$463,3,0)-C302</f>
        <v>0</v>
      </c>
      <c r="I302" s="59">
        <f>VLOOKUP($A302,'1er Trimestre (Final)'!$B$16:$G$463,4,0)-D302</f>
        <v>0</v>
      </c>
      <c r="J302" s="59">
        <f>VLOOKUP($A302,'1er Trimestre (Final)'!$B$16:$G$463,5,0)-E302</f>
        <v>0</v>
      </c>
      <c r="K302" s="59">
        <f>VLOOKUP($A302,'1er Trimestre (Final)'!$B$16:$G$463,6,0)-F302</f>
        <v>0</v>
      </c>
    </row>
    <row r="303" spans="1:11" ht="22.5">
      <c r="A303" s="1" t="s">
        <v>568</v>
      </c>
      <c r="B303" s="1" t="s">
        <v>569</v>
      </c>
      <c r="C303" s="7">
        <v>0</v>
      </c>
      <c r="D303" s="7">
        <v>68568</v>
      </c>
      <c r="E303" s="7">
        <v>0</v>
      </c>
      <c r="F303" s="7">
        <v>68568</v>
      </c>
      <c r="H303" s="59">
        <f>VLOOKUP($A303,'1er Trimestre (Final)'!$B$16:$G$463,3,0)-C303</f>
        <v>0</v>
      </c>
      <c r="I303" s="59">
        <f>VLOOKUP($A303,'1er Trimestre (Final)'!$B$16:$G$463,4,0)-D303</f>
        <v>0</v>
      </c>
      <c r="J303" s="59">
        <f>VLOOKUP($A303,'1er Trimestre (Final)'!$B$16:$G$463,5,0)-E303</f>
        <v>0</v>
      </c>
      <c r="K303" s="59">
        <f>VLOOKUP($A303,'1er Trimestre (Final)'!$B$16:$G$463,6,0)-F303</f>
        <v>0</v>
      </c>
    </row>
    <row r="304" spans="1:11" ht="11.25">
      <c r="A304" s="1" t="s">
        <v>570</v>
      </c>
      <c r="B304" s="1" t="s">
        <v>571</v>
      </c>
      <c r="C304" s="7">
        <v>0</v>
      </c>
      <c r="D304" s="7">
        <v>864682</v>
      </c>
      <c r="E304" s="7">
        <v>161002</v>
      </c>
      <c r="F304" s="7">
        <v>703680</v>
      </c>
      <c r="H304" s="59">
        <f>VLOOKUP($A304,'1er Trimestre (Final)'!$B$16:$G$463,3,0)-C304</f>
        <v>0</v>
      </c>
      <c r="I304" s="59">
        <f>VLOOKUP($A304,'1er Trimestre (Final)'!$B$16:$G$463,4,0)-D304</f>
        <v>-1</v>
      </c>
      <c r="J304" s="59">
        <f>VLOOKUP($A304,'1er Trimestre (Final)'!$B$16:$G$463,5,0)-E304</f>
        <v>-1</v>
      </c>
      <c r="K304" s="59">
        <f>VLOOKUP($A304,'1er Trimestre (Final)'!$B$16:$G$463,6,0)-F304</f>
        <v>0</v>
      </c>
    </row>
    <row r="305" spans="1:11" ht="11.25">
      <c r="A305" s="1" t="s">
        <v>572</v>
      </c>
      <c r="B305" s="1" t="s">
        <v>573</v>
      </c>
      <c r="C305" s="7">
        <v>0</v>
      </c>
      <c r="D305" s="7">
        <v>3255</v>
      </c>
      <c r="E305" s="7">
        <v>0</v>
      </c>
      <c r="F305" s="7">
        <v>3255</v>
      </c>
      <c r="H305" s="59">
        <f>VLOOKUP($A305,'1er Trimestre (Final)'!$B$16:$G$463,3,0)-C305</f>
        <v>0</v>
      </c>
      <c r="I305" s="59">
        <f>VLOOKUP($A305,'1er Trimestre (Final)'!$B$16:$G$463,4,0)-D305</f>
        <v>0</v>
      </c>
      <c r="J305" s="59">
        <f>VLOOKUP($A305,'1er Trimestre (Final)'!$B$16:$G$463,5,0)-E305</f>
        <v>0</v>
      </c>
      <c r="K305" s="59">
        <f>VLOOKUP($A305,'1er Trimestre (Final)'!$B$16:$G$463,6,0)-F305</f>
        <v>0</v>
      </c>
    </row>
    <row r="306" spans="1:11" ht="11.25">
      <c r="A306" s="1" t="s">
        <v>574</v>
      </c>
      <c r="B306" s="1" t="s">
        <v>575</v>
      </c>
      <c r="C306" s="7">
        <v>0</v>
      </c>
      <c r="D306" s="7">
        <v>126557</v>
      </c>
      <c r="E306" s="7">
        <v>0</v>
      </c>
      <c r="F306" s="7">
        <v>126557</v>
      </c>
      <c r="H306" s="59">
        <f>VLOOKUP($A306,'1er Trimestre (Final)'!$B$16:$G$463,3,0)-C306</f>
        <v>0</v>
      </c>
      <c r="I306" s="59">
        <f>VLOOKUP($A306,'1er Trimestre (Final)'!$B$16:$G$463,4,0)-D306</f>
        <v>0</v>
      </c>
      <c r="J306" s="59">
        <f>VLOOKUP($A306,'1er Trimestre (Final)'!$B$16:$G$463,5,0)-E306</f>
        <v>0</v>
      </c>
      <c r="K306" s="59">
        <f>VLOOKUP($A306,'1er Trimestre (Final)'!$B$16:$G$463,6,0)-F306</f>
        <v>0</v>
      </c>
    </row>
    <row r="307" spans="1:11" ht="11.25">
      <c r="A307" s="1" t="s">
        <v>576</v>
      </c>
      <c r="B307" s="1" t="s">
        <v>197</v>
      </c>
      <c r="C307" s="7">
        <v>0</v>
      </c>
      <c r="D307" s="7">
        <v>58836</v>
      </c>
      <c r="E307" s="7">
        <v>0</v>
      </c>
      <c r="F307" s="7">
        <v>58836</v>
      </c>
      <c r="H307" s="59">
        <f>VLOOKUP($A307,'1er Trimestre (Final)'!$B$16:$G$463,3,0)-C307</f>
        <v>0</v>
      </c>
      <c r="I307" s="59">
        <f>VLOOKUP($A307,'1er Trimestre (Final)'!$B$16:$G$463,4,0)-D307</f>
        <v>0</v>
      </c>
      <c r="J307" s="59">
        <f>VLOOKUP($A307,'1er Trimestre (Final)'!$B$16:$G$463,5,0)-E307</f>
        <v>0</v>
      </c>
      <c r="K307" s="59">
        <f>VLOOKUP($A307,'1er Trimestre (Final)'!$B$16:$G$463,6,0)-F307</f>
        <v>0</v>
      </c>
    </row>
    <row r="308" spans="1:11" ht="11.25">
      <c r="A308" s="1" t="s">
        <v>577</v>
      </c>
      <c r="B308" s="1" t="s">
        <v>578</v>
      </c>
      <c r="C308" s="7">
        <v>0</v>
      </c>
      <c r="D308" s="7">
        <v>45240</v>
      </c>
      <c r="E308" s="7">
        <v>0</v>
      </c>
      <c r="F308" s="7">
        <v>45240</v>
      </c>
      <c r="H308" s="59">
        <f>VLOOKUP($A308,'1er Trimestre (Final)'!$B$16:$G$463,3,0)-C308</f>
        <v>0</v>
      </c>
      <c r="I308" s="59">
        <f>VLOOKUP($A308,'1er Trimestre (Final)'!$B$16:$G$463,4,0)-D308</f>
        <v>0</v>
      </c>
      <c r="J308" s="59">
        <f>VLOOKUP($A308,'1er Trimestre (Final)'!$B$16:$G$463,5,0)-E308</f>
        <v>0</v>
      </c>
      <c r="K308" s="59">
        <f>VLOOKUP($A308,'1er Trimestre (Final)'!$B$16:$G$463,6,0)-F308</f>
        <v>0</v>
      </c>
    </row>
    <row r="309" spans="1:11" ht="11.25">
      <c r="A309" s="1" t="s">
        <v>579</v>
      </c>
      <c r="B309" s="1" t="s">
        <v>262</v>
      </c>
      <c r="C309" s="7">
        <v>0</v>
      </c>
      <c r="D309" s="7">
        <v>182154</v>
      </c>
      <c r="E309" s="7">
        <v>52699</v>
      </c>
      <c r="F309" s="7">
        <v>129455</v>
      </c>
      <c r="H309" s="59">
        <f>VLOOKUP($A309,'1er Trimestre (Final)'!$B$16:$G$463,3,0)-C309</f>
        <v>0</v>
      </c>
      <c r="I309" s="59">
        <f>VLOOKUP($A309,'1er Trimestre (Final)'!$B$16:$G$463,4,0)-D309</f>
        <v>0</v>
      </c>
      <c r="J309" s="59">
        <f>VLOOKUP($A309,'1er Trimestre (Final)'!$B$16:$G$463,5,0)-E309</f>
        <v>0</v>
      </c>
      <c r="K309" s="59">
        <f>VLOOKUP($A309,'1er Trimestre (Final)'!$B$16:$G$463,6,0)-F309</f>
        <v>0</v>
      </c>
    </row>
    <row r="310" spans="1:11" ht="11.25">
      <c r="A310" s="1" t="s">
        <v>580</v>
      </c>
      <c r="B310" s="1" t="s">
        <v>264</v>
      </c>
      <c r="C310" s="7">
        <v>0</v>
      </c>
      <c r="D310" s="7">
        <v>75809</v>
      </c>
      <c r="E310" s="7">
        <v>0</v>
      </c>
      <c r="F310" s="7">
        <v>75809</v>
      </c>
      <c r="H310" s="59">
        <f>VLOOKUP($A310,'1er Trimestre (Final)'!$B$16:$G$463,3,0)-C310</f>
        <v>0</v>
      </c>
      <c r="I310" s="59">
        <f>VLOOKUP($A310,'1er Trimestre (Final)'!$B$16:$G$463,4,0)-D310</f>
        <v>0</v>
      </c>
      <c r="J310" s="59">
        <f>VLOOKUP($A310,'1er Trimestre (Final)'!$B$16:$G$463,5,0)-E310</f>
        <v>0</v>
      </c>
      <c r="K310" s="59">
        <f>VLOOKUP($A310,'1er Trimestre (Final)'!$B$16:$G$463,6,0)-F310</f>
        <v>0</v>
      </c>
    </row>
    <row r="311" spans="1:11" ht="22.5">
      <c r="A311" s="1" t="s">
        <v>581</v>
      </c>
      <c r="B311" s="1" t="s">
        <v>582</v>
      </c>
      <c r="C311" s="7">
        <v>0</v>
      </c>
      <c r="D311" s="7">
        <v>15573</v>
      </c>
      <c r="E311" s="7">
        <v>0</v>
      </c>
      <c r="F311" s="7">
        <v>15573</v>
      </c>
      <c r="H311" s="59">
        <f>VLOOKUP($A311,'1er Trimestre (Final)'!$B$16:$G$463,3,0)-C311</f>
        <v>0</v>
      </c>
      <c r="I311" s="59">
        <f>VLOOKUP($A311,'1er Trimestre (Final)'!$B$16:$G$463,4,0)-D311</f>
        <v>0</v>
      </c>
      <c r="J311" s="59">
        <f>VLOOKUP($A311,'1er Trimestre (Final)'!$B$16:$G$463,5,0)-E311</f>
        <v>0</v>
      </c>
      <c r="K311" s="59">
        <f>VLOOKUP($A311,'1er Trimestre (Final)'!$B$16:$G$463,6,0)-F311</f>
        <v>0</v>
      </c>
    </row>
    <row r="312" spans="1:11" ht="11.25">
      <c r="A312" s="1" t="s">
        <v>583</v>
      </c>
      <c r="B312" s="1" t="s">
        <v>584</v>
      </c>
      <c r="C312" s="7">
        <v>0</v>
      </c>
      <c r="D312" s="7">
        <v>179445</v>
      </c>
      <c r="E312" s="7">
        <v>65974</v>
      </c>
      <c r="F312" s="7">
        <v>113471</v>
      </c>
      <c r="H312" s="59">
        <f>VLOOKUP($A312,'1er Trimestre (Final)'!$B$16:$G$463,3,0)-C312</f>
        <v>0</v>
      </c>
      <c r="I312" s="59">
        <f>VLOOKUP($A312,'1er Trimestre (Final)'!$B$16:$G$463,4,0)-D312</f>
        <v>0</v>
      </c>
      <c r="J312" s="59">
        <f>VLOOKUP($A312,'1er Trimestre (Final)'!$B$16:$G$463,5,0)-E312</f>
        <v>0</v>
      </c>
      <c r="K312" s="59">
        <f>VLOOKUP($A312,'1er Trimestre (Final)'!$B$16:$G$463,6,0)-F312</f>
        <v>0</v>
      </c>
    </row>
    <row r="313" spans="1:11" ht="11.25">
      <c r="A313" s="1" t="s">
        <v>585</v>
      </c>
      <c r="B313" s="1" t="s">
        <v>586</v>
      </c>
      <c r="C313" s="7">
        <v>0</v>
      </c>
      <c r="D313" s="7">
        <v>94832</v>
      </c>
      <c r="E313" s="7">
        <v>28647</v>
      </c>
      <c r="F313" s="7">
        <v>66186</v>
      </c>
      <c r="H313" s="59">
        <f>VLOOKUP($A313,'1er Trimestre (Final)'!$B$16:$G$463,3,0)-C313</f>
        <v>0</v>
      </c>
      <c r="I313" s="59">
        <f>VLOOKUP($A313,'1er Trimestre (Final)'!$B$16:$G$463,4,0)-D313</f>
        <v>0</v>
      </c>
      <c r="J313" s="59">
        <f>VLOOKUP($A313,'1er Trimestre (Final)'!$B$16:$G$463,5,0)-E313</f>
        <v>-1</v>
      </c>
      <c r="K313" s="59">
        <f>VLOOKUP($A313,'1er Trimestre (Final)'!$B$16:$G$463,6,0)-F313</f>
        <v>0</v>
      </c>
    </row>
    <row r="314" spans="1:11" ht="11.25">
      <c r="A314" s="1" t="s">
        <v>587</v>
      </c>
      <c r="B314" s="1" t="s">
        <v>588</v>
      </c>
      <c r="C314" s="7">
        <v>0</v>
      </c>
      <c r="D314" s="7">
        <v>32396</v>
      </c>
      <c r="E314" s="7">
        <v>13682</v>
      </c>
      <c r="F314" s="7">
        <v>18714</v>
      </c>
      <c r="H314" s="59">
        <f>VLOOKUP($A314,'1er Trimestre (Final)'!$B$16:$G$463,3,0)-C314</f>
        <v>0</v>
      </c>
      <c r="I314" s="59">
        <f>VLOOKUP($A314,'1er Trimestre (Final)'!$B$16:$G$463,4,0)-D314</f>
        <v>0</v>
      </c>
      <c r="J314" s="59">
        <f>VLOOKUP($A314,'1er Trimestre (Final)'!$B$16:$G$463,5,0)-E314</f>
        <v>0</v>
      </c>
      <c r="K314" s="59">
        <f>VLOOKUP($A314,'1er Trimestre (Final)'!$B$16:$G$463,6,0)-F314</f>
        <v>0</v>
      </c>
    </row>
    <row r="315" spans="1:11" ht="22.5">
      <c r="A315" s="1" t="s">
        <v>589</v>
      </c>
      <c r="B315" s="1" t="s">
        <v>590</v>
      </c>
      <c r="C315" s="7">
        <v>0</v>
      </c>
      <c r="D315" s="7">
        <v>26793</v>
      </c>
      <c r="E315" s="7">
        <v>0</v>
      </c>
      <c r="F315" s="7">
        <v>26793</v>
      </c>
      <c r="H315" s="59">
        <f>VLOOKUP($A315,'1er Trimestre (Final)'!$B$16:$G$463,3,0)-C315</f>
        <v>0</v>
      </c>
      <c r="I315" s="59">
        <f>VLOOKUP($A315,'1er Trimestre (Final)'!$B$16:$G$463,4,0)-D315</f>
        <v>0</v>
      </c>
      <c r="J315" s="59">
        <f>VLOOKUP($A315,'1er Trimestre (Final)'!$B$16:$G$463,5,0)-E315</f>
        <v>0</v>
      </c>
      <c r="K315" s="59">
        <f>VLOOKUP($A315,'1er Trimestre (Final)'!$B$16:$G$463,6,0)-F315</f>
        <v>0</v>
      </c>
    </row>
    <row r="316" spans="1:11" ht="11.25">
      <c r="A316" s="1" t="s">
        <v>591</v>
      </c>
      <c r="B316" s="1" t="s">
        <v>592</v>
      </c>
      <c r="C316" s="7">
        <v>0</v>
      </c>
      <c r="D316" s="7">
        <v>9458</v>
      </c>
      <c r="E316" s="7">
        <v>0</v>
      </c>
      <c r="F316" s="7">
        <v>9458</v>
      </c>
      <c r="H316" s="59">
        <f>VLOOKUP($A316,'1er Trimestre (Final)'!$B$16:$G$463,3,0)-C316</f>
        <v>0</v>
      </c>
      <c r="I316" s="59">
        <f>VLOOKUP($A316,'1er Trimestre (Final)'!$B$16:$G$463,4,0)-D316</f>
        <v>0</v>
      </c>
      <c r="J316" s="59">
        <f>VLOOKUP($A316,'1er Trimestre (Final)'!$B$16:$G$463,5,0)-E316</f>
        <v>0</v>
      </c>
      <c r="K316" s="59">
        <f>VLOOKUP($A316,'1er Trimestre (Final)'!$B$16:$G$463,6,0)-F316</f>
        <v>0</v>
      </c>
    </row>
    <row r="317" spans="1:11" ht="11.25">
      <c r="A317" s="1" t="s">
        <v>593</v>
      </c>
      <c r="B317" s="1" t="s">
        <v>594</v>
      </c>
      <c r="C317" s="7">
        <v>0</v>
      </c>
      <c r="D317" s="7">
        <v>10099</v>
      </c>
      <c r="E317" s="7">
        <v>0</v>
      </c>
      <c r="F317" s="7">
        <v>10099</v>
      </c>
      <c r="H317" s="59">
        <f>VLOOKUP($A317,'1er Trimestre (Final)'!$B$16:$G$463,3,0)-C317</f>
        <v>0</v>
      </c>
      <c r="I317" s="59">
        <f>VLOOKUP($A317,'1er Trimestre (Final)'!$B$16:$G$463,4,0)-D317</f>
        <v>0</v>
      </c>
      <c r="J317" s="59">
        <f>VLOOKUP($A317,'1er Trimestre (Final)'!$B$16:$G$463,5,0)-E317</f>
        <v>0</v>
      </c>
      <c r="K317" s="59">
        <f>VLOOKUP($A317,'1er Trimestre (Final)'!$B$16:$G$463,6,0)-F317</f>
        <v>0</v>
      </c>
    </row>
    <row r="318" spans="1:11" ht="11.25">
      <c r="A318" s="1" t="s">
        <v>595</v>
      </c>
      <c r="B318" s="1" t="s">
        <v>596</v>
      </c>
      <c r="C318" s="7">
        <v>0</v>
      </c>
      <c r="D318" s="7">
        <v>4234</v>
      </c>
      <c r="E318" s="7">
        <v>0</v>
      </c>
      <c r="F318" s="7">
        <v>4234</v>
      </c>
      <c r="H318" s="59">
        <f>VLOOKUP($A318,'1er Trimestre (Final)'!$B$16:$G$463,3,0)-C318</f>
        <v>0</v>
      </c>
      <c r="I318" s="59">
        <f>VLOOKUP($A318,'1er Trimestre (Final)'!$B$16:$G$463,4,0)-D318</f>
        <v>0</v>
      </c>
      <c r="J318" s="59">
        <f>VLOOKUP($A318,'1er Trimestre (Final)'!$B$16:$G$463,5,0)-E318</f>
        <v>0</v>
      </c>
      <c r="K318" s="59">
        <f>VLOOKUP($A318,'1er Trimestre (Final)'!$B$16:$G$463,6,0)-F318</f>
        <v>0</v>
      </c>
    </row>
    <row r="319" spans="1:11" ht="11.25">
      <c r="A319" s="1" t="s">
        <v>597</v>
      </c>
      <c r="B319" s="1" t="s">
        <v>598</v>
      </c>
      <c r="C319" s="7">
        <v>0</v>
      </c>
      <c r="D319" s="7">
        <v>126649</v>
      </c>
      <c r="E319" s="7">
        <v>0</v>
      </c>
      <c r="F319" s="7">
        <v>126649</v>
      </c>
      <c r="H319" s="59">
        <f>VLOOKUP($A319,'1er Trimestre (Final)'!$B$16:$G$463,3,0)-C319</f>
        <v>0</v>
      </c>
      <c r="I319" s="59">
        <f>VLOOKUP($A319,'1er Trimestre (Final)'!$B$16:$G$463,4,0)-D319</f>
        <v>0</v>
      </c>
      <c r="J319" s="59">
        <f>VLOOKUP($A319,'1er Trimestre (Final)'!$B$16:$G$463,5,0)-E319</f>
        <v>0</v>
      </c>
      <c r="K319" s="59">
        <f>VLOOKUP($A319,'1er Trimestre (Final)'!$B$16:$G$463,6,0)-F319</f>
        <v>0</v>
      </c>
    </row>
    <row r="320" spans="1:11" ht="11.25">
      <c r="A320" s="1" t="s">
        <v>599</v>
      </c>
      <c r="B320" s="1" t="s">
        <v>329</v>
      </c>
      <c r="C320" s="7">
        <v>0</v>
      </c>
      <c r="D320" s="7">
        <v>112539</v>
      </c>
      <c r="E320" s="7">
        <v>0</v>
      </c>
      <c r="F320" s="7">
        <v>112539</v>
      </c>
      <c r="H320" s="59">
        <f>VLOOKUP($A320,'1er Trimestre (Final)'!$B$16:$G$463,3,0)-C320</f>
        <v>0</v>
      </c>
      <c r="I320" s="59">
        <f>VLOOKUP($A320,'1er Trimestre (Final)'!$B$16:$G$463,4,0)-D320</f>
        <v>0</v>
      </c>
      <c r="J320" s="59">
        <f>VLOOKUP($A320,'1er Trimestre (Final)'!$B$16:$G$463,5,0)-E320</f>
        <v>0</v>
      </c>
      <c r="K320" s="59">
        <f>VLOOKUP($A320,'1er Trimestre (Final)'!$B$16:$G$463,6,0)-F320</f>
        <v>0</v>
      </c>
    </row>
    <row r="321" spans="1:11" ht="11.25">
      <c r="A321" s="1" t="s">
        <v>600</v>
      </c>
      <c r="B321" s="1" t="s">
        <v>331</v>
      </c>
      <c r="C321" s="7">
        <v>0</v>
      </c>
      <c r="D321" s="7">
        <v>14110</v>
      </c>
      <c r="E321" s="7">
        <v>0</v>
      </c>
      <c r="F321" s="7">
        <v>14110</v>
      </c>
      <c r="H321" s="59">
        <f>VLOOKUP($A321,'1er Trimestre (Final)'!$B$16:$G$463,3,0)-C321</f>
        <v>0</v>
      </c>
      <c r="I321" s="59">
        <f>VLOOKUP($A321,'1er Trimestre (Final)'!$B$16:$G$463,4,0)-D321</f>
        <v>0</v>
      </c>
      <c r="J321" s="59">
        <f>VLOOKUP($A321,'1er Trimestre (Final)'!$B$16:$G$463,5,0)-E321</f>
        <v>0</v>
      </c>
      <c r="K321" s="59">
        <f>VLOOKUP($A321,'1er Trimestre (Final)'!$B$16:$G$463,6,0)-F321</f>
        <v>0</v>
      </c>
    </row>
    <row r="322" spans="1:11" ht="11.25">
      <c r="A322" s="1" t="s">
        <v>601</v>
      </c>
      <c r="B322" s="1" t="s">
        <v>602</v>
      </c>
      <c r="C322" s="7">
        <v>0</v>
      </c>
      <c r="D322" s="7">
        <v>3255</v>
      </c>
      <c r="E322" s="7">
        <v>3255</v>
      </c>
      <c r="F322" s="7">
        <v>0</v>
      </c>
      <c r="H322" s="59">
        <f>VLOOKUP($A322,'1er Trimestre (Final)'!$B$16:$G$463,3,0)-C322</f>
        <v>0</v>
      </c>
      <c r="I322" s="59">
        <f>VLOOKUP($A322,'1er Trimestre (Final)'!$B$16:$G$463,4,0)-D322</f>
        <v>0</v>
      </c>
      <c r="J322" s="59">
        <f>VLOOKUP($A322,'1er Trimestre (Final)'!$B$16:$G$463,5,0)-E322</f>
        <v>0</v>
      </c>
      <c r="K322" s="59">
        <f>VLOOKUP($A322,'1er Trimestre (Final)'!$B$16:$G$463,6,0)-F322</f>
        <v>0</v>
      </c>
    </row>
    <row r="323" spans="1:11" ht="11.25">
      <c r="A323" s="1" t="s">
        <v>603</v>
      </c>
      <c r="B323" s="1" t="s">
        <v>512</v>
      </c>
      <c r="C323" s="7">
        <v>0</v>
      </c>
      <c r="D323" s="7">
        <v>3255</v>
      </c>
      <c r="E323" s="7">
        <v>3255</v>
      </c>
      <c r="F323" s="7">
        <v>0</v>
      </c>
      <c r="H323" s="59">
        <f>VLOOKUP($A323,'1er Trimestre (Final)'!$B$16:$G$463,3,0)-C323</f>
        <v>0</v>
      </c>
      <c r="I323" s="59">
        <f>VLOOKUP($A323,'1er Trimestre (Final)'!$B$16:$G$463,4,0)-D323</f>
        <v>0</v>
      </c>
      <c r="J323" s="59">
        <f>VLOOKUP($A323,'1er Trimestre (Final)'!$B$16:$G$463,5,0)-E323</f>
        <v>0</v>
      </c>
      <c r="K323" s="59">
        <f>VLOOKUP($A323,'1er Trimestre (Final)'!$B$16:$G$463,6,0)-F323</f>
        <v>0</v>
      </c>
    </row>
    <row r="324" spans="1:11" ht="11.25">
      <c r="A324" s="1" t="s">
        <v>604</v>
      </c>
      <c r="B324" s="1" t="s">
        <v>520</v>
      </c>
      <c r="C324" s="7">
        <v>0</v>
      </c>
      <c r="D324" s="7">
        <v>3255</v>
      </c>
      <c r="E324" s="7">
        <v>3255</v>
      </c>
      <c r="F324" s="7">
        <v>0</v>
      </c>
      <c r="H324" s="59">
        <f>VLOOKUP($A324,'1er Trimestre (Final)'!$B$16:$G$463,3,0)-C324</f>
        <v>0</v>
      </c>
      <c r="I324" s="59">
        <f>VLOOKUP($A324,'1er Trimestre (Final)'!$B$16:$G$463,4,0)-D324</f>
        <v>0</v>
      </c>
      <c r="J324" s="59">
        <f>VLOOKUP($A324,'1er Trimestre (Final)'!$B$16:$G$463,5,0)-E324</f>
        <v>0</v>
      </c>
      <c r="K324" s="59">
        <f>VLOOKUP($A324,'1er Trimestre (Final)'!$B$16:$G$463,6,0)-F324</f>
        <v>0</v>
      </c>
    </row>
    <row r="325" spans="1:11" ht="11.25">
      <c r="A325" s="1" t="s">
        <v>605</v>
      </c>
      <c r="B325" s="1" t="s">
        <v>606</v>
      </c>
      <c r="C325" s="7">
        <v>0</v>
      </c>
      <c r="D325" s="7">
        <v>5969540681</v>
      </c>
      <c r="E325" s="7">
        <v>1153504600</v>
      </c>
      <c r="F325" s="7">
        <v>4816036081</v>
      </c>
      <c r="H325" s="59">
        <f>VLOOKUP($A325,'1er Trimestre (Final)'!$B$16:$G$463,3,0)-C325</f>
        <v>0</v>
      </c>
      <c r="I325" s="59">
        <f>VLOOKUP($A325,'1er Trimestre (Final)'!$B$16:$G$463,4,0)-D325</f>
        <v>1</v>
      </c>
      <c r="J325" s="59">
        <f>VLOOKUP($A325,'1er Trimestre (Final)'!$B$16:$G$463,5,0)-E325</f>
        <v>0</v>
      </c>
      <c r="K325" s="59">
        <f>VLOOKUP($A325,'1er Trimestre (Final)'!$B$16:$G$463,6,0)-F325</f>
        <v>1</v>
      </c>
    </row>
    <row r="326" spans="1:11" ht="11.25">
      <c r="A326" s="1" t="s">
        <v>607</v>
      </c>
      <c r="B326" s="1" t="s">
        <v>608</v>
      </c>
      <c r="C326" s="7">
        <v>0</v>
      </c>
      <c r="D326" s="7">
        <v>182261416</v>
      </c>
      <c r="E326" s="7">
        <v>148442</v>
      </c>
      <c r="F326" s="7">
        <v>182112975</v>
      </c>
      <c r="H326" s="59">
        <f>VLOOKUP($A326,'1er Trimestre (Final)'!$B$16:$G$463,3,0)-C326</f>
        <v>0</v>
      </c>
      <c r="I326" s="59">
        <f>VLOOKUP($A326,'1er Trimestre (Final)'!$B$16:$G$463,4,0)-D326</f>
        <v>1</v>
      </c>
      <c r="J326" s="59">
        <f>VLOOKUP($A326,'1er Trimestre (Final)'!$B$16:$G$463,5,0)-E326</f>
        <v>0</v>
      </c>
      <c r="K326" s="59">
        <f>VLOOKUP($A326,'1er Trimestre (Final)'!$B$16:$G$463,6,0)-F326</f>
        <v>0</v>
      </c>
    </row>
    <row r="327" spans="1:11" ht="22.5">
      <c r="A327" s="1" t="s">
        <v>609</v>
      </c>
      <c r="B327" s="1" t="s">
        <v>610</v>
      </c>
      <c r="C327" s="7">
        <v>0</v>
      </c>
      <c r="D327" s="7">
        <v>2664252</v>
      </c>
      <c r="E327" s="7">
        <v>10636</v>
      </c>
      <c r="F327" s="7">
        <v>2653615</v>
      </c>
      <c r="H327" s="59">
        <f>VLOOKUP($A327,'1er Trimestre (Final)'!$B$16:$G$463,3,0)-C327</f>
        <v>0</v>
      </c>
      <c r="I327" s="59">
        <f>VLOOKUP($A327,'1er Trimestre (Final)'!$B$16:$G$463,4,0)-D327</f>
        <v>0</v>
      </c>
      <c r="J327" s="59">
        <f>VLOOKUP($A327,'1er Trimestre (Final)'!$B$16:$G$463,5,0)-E327</f>
        <v>1</v>
      </c>
      <c r="K327" s="59">
        <f>VLOOKUP($A327,'1er Trimestre (Final)'!$B$16:$G$463,6,0)-F327</f>
        <v>0</v>
      </c>
    </row>
    <row r="328" spans="1:11" ht="22.5">
      <c r="A328" s="1" t="s">
        <v>611</v>
      </c>
      <c r="B328" s="1" t="s">
        <v>612</v>
      </c>
      <c r="C328" s="7">
        <v>0</v>
      </c>
      <c r="D328" s="7">
        <v>801517</v>
      </c>
      <c r="E328" s="7">
        <v>137805</v>
      </c>
      <c r="F328" s="7">
        <v>663712</v>
      </c>
      <c r="H328" s="59">
        <f>VLOOKUP($A328,'1er Trimestre (Final)'!$B$16:$G$463,3,0)-C328</f>
        <v>0</v>
      </c>
      <c r="I328" s="59">
        <f>VLOOKUP($A328,'1er Trimestre (Final)'!$B$16:$G$463,4,0)-D328</f>
        <v>0</v>
      </c>
      <c r="J328" s="59">
        <f>VLOOKUP($A328,'1er Trimestre (Final)'!$B$16:$G$463,5,0)-E328</f>
        <v>0</v>
      </c>
      <c r="K328" s="59">
        <f>VLOOKUP($A328,'1er Trimestre (Final)'!$B$16:$G$463,6,0)-F328</f>
        <v>0</v>
      </c>
    </row>
    <row r="329" spans="1:11" ht="11.25">
      <c r="A329" s="1" t="s">
        <v>613</v>
      </c>
      <c r="B329" s="1" t="s">
        <v>614</v>
      </c>
      <c r="C329" s="7">
        <v>0</v>
      </c>
      <c r="D329" s="7">
        <v>178795648</v>
      </c>
      <c r="E329" s="7">
        <v>0</v>
      </c>
      <c r="F329" s="7">
        <v>178795648</v>
      </c>
      <c r="H329" s="59">
        <f>VLOOKUP($A329,'1er Trimestre (Final)'!$B$16:$G$463,3,0)-C329</f>
        <v>0</v>
      </c>
      <c r="I329" s="59">
        <f>VLOOKUP($A329,'1er Trimestre (Final)'!$B$16:$G$463,4,0)-D329</f>
        <v>0</v>
      </c>
      <c r="J329" s="59">
        <f>VLOOKUP($A329,'1er Trimestre (Final)'!$B$16:$G$463,5,0)-E329</f>
        <v>0</v>
      </c>
      <c r="K329" s="59">
        <f>VLOOKUP($A329,'1er Trimestre (Final)'!$B$16:$G$463,6,0)-F329</f>
        <v>0</v>
      </c>
    </row>
    <row r="330" spans="1:11" ht="11.25">
      <c r="A330" s="1" t="s">
        <v>615</v>
      </c>
      <c r="B330" s="1" t="s">
        <v>616</v>
      </c>
      <c r="C330" s="7">
        <v>0</v>
      </c>
      <c r="D330" s="7">
        <v>3961986572</v>
      </c>
      <c r="E330" s="7">
        <v>640089005</v>
      </c>
      <c r="F330" s="7">
        <v>3321897567</v>
      </c>
      <c r="H330" s="59">
        <f>VLOOKUP($A330,'1er Trimestre (Final)'!$B$16:$G$463,3,0)-C330</f>
        <v>0</v>
      </c>
      <c r="I330" s="59">
        <f>VLOOKUP($A330,'1er Trimestre (Final)'!$B$16:$G$463,4,0)-D330</f>
        <v>0</v>
      </c>
      <c r="J330" s="59">
        <f>VLOOKUP($A330,'1er Trimestre (Final)'!$B$16:$G$463,5,0)-E330</f>
        <v>0</v>
      </c>
      <c r="K330" s="59">
        <f>VLOOKUP($A330,'1er Trimestre (Final)'!$B$16:$G$463,6,0)-F330</f>
        <v>0</v>
      </c>
    </row>
    <row r="331" spans="1:11" ht="11.25">
      <c r="A331" s="1" t="s">
        <v>617</v>
      </c>
      <c r="B331" s="1" t="s">
        <v>618</v>
      </c>
      <c r="C331" s="7">
        <v>0</v>
      </c>
      <c r="D331" s="7">
        <v>3961986572</v>
      </c>
      <c r="E331" s="7">
        <v>640089005</v>
      </c>
      <c r="F331" s="7">
        <v>3321897567</v>
      </c>
      <c r="H331" s="59">
        <f>VLOOKUP($A331,'1er Trimestre (Final)'!$B$16:$G$463,3,0)-C331</f>
        <v>0</v>
      </c>
      <c r="I331" s="59">
        <f>VLOOKUP($A331,'1er Trimestre (Final)'!$B$16:$G$463,4,0)-D331</f>
        <v>0</v>
      </c>
      <c r="J331" s="59">
        <f>VLOOKUP($A331,'1er Trimestre (Final)'!$B$16:$G$463,5,0)-E331</f>
        <v>0</v>
      </c>
      <c r="K331" s="59">
        <f>VLOOKUP($A331,'1er Trimestre (Final)'!$B$16:$G$463,6,0)-F331</f>
        <v>0</v>
      </c>
    </row>
    <row r="332" spans="1:11" ht="11.25">
      <c r="A332" s="1" t="s">
        <v>619</v>
      </c>
      <c r="B332" s="1" t="s">
        <v>620</v>
      </c>
      <c r="C332" s="7">
        <v>0</v>
      </c>
      <c r="D332" s="7">
        <v>1825292693</v>
      </c>
      <c r="E332" s="7">
        <v>513267153</v>
      </c>
      <c r="F332" s="7">
        <v>1312025540</v>
      </c>
      <c r="H332" s="59">
        <f>VLOOKUP($A332,'1er Trimestre (Final)'!$B$16:$G$463,3,0)-C332</f>
        <v>0</v>
      </c>
      <c r="I332" s="59">
        <f>VLOOKUP($A332,'1er Trimestre (Final)'!$B$16:$G$463,4,0)-D332</f>
        <v>0</v>
      </c>
      <c r="J332" s="59">
        <f>VLOOKUP($A332,'1er Trimestre (Final)'!$B$16:$G$463,5,0)-E332</f>
        <v>0</v>
      </c>
      <c r="K332" s="59">
        <f>VLOOKUP($A332,'1er Trimestre (Final)'!$B$16:$G$463,6,0)-F332</f>
        <v>0</v>
      </c>
    </row>
    <row r="333" spans="1:11" ht="11.25">
      <c r="A333" s="1" t="s">
        <v>621</v>
      </c>
      <c r="B333" s="1" t="s">
        <v>622</v>
      </c>
      <c r="C333" s="7">
        <v>0</v>
      </c>
      <c r="D333" s="7">
        <v>849782475</v>
      </c>
      <c r="E333" s="7">
        <v>173217513</v>
      </c>
      <c r="F333" s="7">
        <v>676564963</v>
      </c>
      <c r="H333" s="59">
        <f>VLOOKUP($A333,'1er Trimestre (Final)'!$B$16:$G$463,3,0)-C333</f>
        <v>0</v>
      </c>
      <c r="I333" s="59">
        <f>VLOOKUP($A333,'1er Trimestre (Final)'!$B$16:$G$463,4,0)-D333</f>
        <v>0</v>
      </c>
      <c r="J333" s="59">
        <f>VLOOKUP($A333,'1er Trimestre (Final)'!$B$16:$G$463,5,0)-E333</f>
        <v>-1</v>
      </c>
      <c r="K333" s="59">
        <f>VLOOKUP($A333,'1er Trimestre (Final)'!$B$16:$G$463,6,0)-F333</f>
        <v>0</v>
      </c>
    </row>
    <row r="334" spans="1:11" ht="11.25">
      <c r="A334" s="1" t="s">
        <v>623</v>
      </c>
      <c r="B334" s="1" t="s">
        <v>624</v>
      </c>
      <c r="C334" s="7">
        <v>0</v>
      </c>
      <c r="D334" s="7">
        <v>64085834</v>
      </c>
      <c r="E334" s="7">
        <v>0</v>
      </c>
      <c r="F334" s="7">
        <v>64085834</v>
      </c>
      <c r="H334" s="59">
        <f>VLOOKUP($A334,'1er Trimestre (Final)'!$B$16:$G$463,3,0)-C334</f>
        <v>0</v>
      </c>
      <c r="I334" s="59">
        <f>VLOOKUP($A334,'1er Trimestre (Final)'!$B$16:$G$463,4,0)-D334</f>
        <v>0</v>
      </c>
      <c r="J334" s="59">
        <f>VLOOKUP($A334,'1er Trimestre (Final)'!$B$16:$G$463,5,0)-E334</f>
        <v>0</v>
      </c>
      <c r="K334" s="59">
        <f>VLOOKUP($A334,'1er Trimestre (Final)'!$B$16:$G$463,6,0)-F334</f>
        <v>0</v>
      </c>
    </row>
    <row r="335" spans="1:11" ht="11.25">
      <c r="A335" s="1" t="s">
        <v>625</v>
      </c>
      <c r="B335" s="1" t="s">
        <v>626</v>
      </c>
      <c r="C335" s="7">
        <v>0</v>
      </c>
      <c r="D335" s="7">
        <v>637798189</v>
      </c>
      <c r="E335" s="7">
        <v>68723445</v>
      </c>
      <c r="F335" s="7">
        <v>569074743</v>
      </c>
      <c r="H335" s="59">
        <f>VLOOKUP($A335,'1er Trimestre (Final)'!$B$16:$G$463,3,0)-C335</f>
        <v>0</v>
      </c>
      <c r="I335" s="59">
        <f>VLOOKUP($A335,'1er Trimestre (Final)'!$B$16:$G$463,4,0)-D335</f>
        <v>0</v>
      </c>
      <c r="J335" s="59">
        <f>VLOOKUP($A335,'1er Trimestre (Final)'!$B$16:$G$463,5,0)-E335</f>
        <v>1</v>
      </c>
      <c r="K335" s="59">
        <f>VLOOKUP($A335,'1er Trimestre (Final)'!$B$16:$G$463,6,0)-F335</f>
        <v>0</v>
      </c>
    </row>
    <row r="336" spans="1:11" ht="11.25">
      <c r="A336" s="1" t="s">
        <v>627</v>
      </c>
      <c r="B336" s="1" t="s">
        <v>628</v>
      </c>
      <c r="C336" s="7">
        <v>0</v>
      </c>
      <c r="D336" s="7">
        <v>271326195</v>
      </c>
      <c r="E336" s="7">
        <v>271326195</v>
      </c>
      <c r="F336" s="7">
        <v>0</v>
      </c>
      <c r="H336" s="59">
        <f>VLOOKUP($A336,'1er Trimestre (Final)'!$B$16:$G$463,3,0)-C336</f>
        <v>0</v>
      </c>
      <c r="I336" s="59">
        <f>VLOOKUP($A336,'1er Trimestre (Final)'!$B$16:$G$463,4,0)-D336</f>
        <v>0</v>
      </c>
      <c r="J336" s="59">
        <f>VLOOKUP($A336,'1er Trimestre (Final)'!$B$16:$G$463,5,0)-E336</f>
        <v>0</v>
      </c>
      <c r="K336" s="59">
        <f>VLOOKUP($A336,'1er Trimestre (Final)'!$B$16:$G$463,6,0)-F336</f>
        <v>0</v>
      </c>
    </row>
    <row r="337" spans="1:11" ht="11.25">
      <c r="A337" s="1" t="s">
        <v>629</v>
      </c>
      <c r="B337" s="1" t="s">
        <v>256</v>
      </c>
      <c r="C337" s="7">
        <v>0</v>
      </c>
      <c r="D337" s="7">
        <v>2300000</v>
      </c>
      <c r="E337" s="7">
        <v>0</v>
      </c>
      <c r="F337" s="7">
        <v>2300000</v>
      </c>
      <c r="H337" s="59">
        <f>VLOOKUP($A337,'1er Trimestre (Final)'!$B$16:$G$463,3,0)-C337</f>
        <v>0</v>
      </c>
      <c r="I337" s="59">
        <f>VLOOKUP($A337,'1er Trimestre (Final)'!$B$16:$G$463,4,0)-D337</f>
        <v>0</v>
      </c>
      <c r="J337" s="59">
        <f>VLOOKUP($A337,'1er Trimestre (Final)'!$B$16:$G$463,5,0)-E337</f>
        <v>0</v>
      </c>
      <c r="K337" s="59">
        <f>VLOOKUP($A337,'1er Trimestre (Final)'!$B$16:$G$463,6,0)-F337</f>
        <v>0</v>
      </c>
    </row>
    <row r="338" spans="1:11" ht="11.25">
      <c r="A338" s="1" t="s">
        <v>630</v>
      </c>
      <c r="B338" s="1" t="s">
        <v>631</v>
      </c>
      <c r="C338" s="7">
        <v>0</v>
      </c>
      <c r="D338" s="7">
        <v>85335801</v>
      </c>
      <c r="E338" s="7">
        <v>11830642</v>
      </c>
      <c r="F338" s="7">
        <v>73505159</v>
      </c>
      <c r="H338" s="59">
        <f>VLOOKUP($A338,'1er Trimestre (Final)'!$B$16:$G$463,3,0)-C338</f>
        <v>0</v>
      </c>
      <c r="I338" s="59">
        <f>VLOOKUP($A338,'1er Trimestre (Final)'!$B$16:$G$463,4,0)-D338</f>
        <v>1</v>
      </c>
      <c r="J338" s="59">
        <f>VLOOKUP($A338,'1er Trimestre (Final)'!$B$16:$G$463,5,0)-E338</f>
        <v>0</v>
      </c>
      <c r="K338" s="59">
        <f>VLOOKUP($A338,'1er Trimestre (Final)'!$B$16:$G$463,6,0)-F338</f>
        <v>1</v>
      </c>
    </row>
    <row r="339" spans="1:11" ht="11.25">
      <c r="A339" s="1" t="s">
        <v>632</v>
      </c>
      <c r="B339" s="1" t="s">
        <v>633</v>
      </c>
      <c r="C339" s="7">
        <v>0</v>
      </c>
      <c r="D339" s="7">
        <v>61194879</v>
      </c>
      <c r="E339" s="7">
        <v>10787813</v>
      </c>
      <c r="F339" s="7">
        <v>50407066</v>
      </c>
      <c r="H339" s="59">
        <f>VLOOKUP($A339,'1er Trimestre (Final)'!$B$16:$G$463,3,0)-C339</f>
        <v>0</v>
      </c>
      <c r="I339" s="59">
        <f>VLOOKUP($A339,'1er Trimestre (Final)'!$B$16:$G$463,4,0)-D339</f>
        <v>0</v>
      </c>
      <c r="J339" s="59">
        <f>VLOOKUP($A339,'1er Trimestre (Final)'!$B$16:$G$463,5,0)-E339</f>
        <v>0</v>
      </c>
      <c r="K339" s="59">
        <f>VLOOKUP($A339,'1er Trimestre (Final)'!$B$16:$G$463,6,0)-F339</f>
        <v>0</v>
      </c>
    </row>
    <row r="340" spans="1:11" ht="11.25">
      <c r="A340" s="1" t="s">
        <v>634</v>
      </c>
      <c r="B340" s="1" t="s">
        <v>635</v>
      </c>
      <c r="C340" s="7">
        <v>0</v>
      </c>
      <c r="D340" s="7">
        <v>7630</v>
      </c>
      <c r="E340" s="7">
        <v>0</v>
      </c>
      <c r="F340" s="7">
        <v>7630</v>
      </c>
      <c r="H340" s="59">
        <f>VLOOKUP($A340,'1er Trimestre (Final)'!$B$16:$G$463,3,0)-C340</f>
        <v>0</v>
      </c>
      <c r="I340" s="59">
        <f>VLOOKUP($A340,'1er Trimestre (Final)'!$B$16:$G$463,4,0)-D340</f>
        <v>0</v>
      </c>
      <c r="J340" s="59">
        <f>VLOOKUP($A340,'1er Trimestre (Final)'!$B$16:$G$463,5,0)-E340</f>
        <v>0</v>
      </c>
      <c r="K340" s="59">
        <f>VLOOKUP($A340,'1er Trimestre (Final)'!$B$16:$G$463,6,0)-F340</f>
        <v>0</v>
      </c>
    </row>
    <row r="341" spans="1:11" ht="11.25">
      <c r="A341" s="1" t="s">
        <v>636</v>
      </c>
      <c r="B341" s="1" t="s">
        <v>637</v>
      </c>
      <c r="C341" s="7">
        <v>0</v>
      </c>
      <c r="D341" s="7">
        <v>61080320</v>
      </c>
      <c r="E341" s="7">
        <v>10787813</v>
      </c>
      <c r="F341" s="7">
        <v>50292507</v>
      </c>
      <c r="H341" s="59">
        <f>VLOOKUP($A341,'1er Trimestre (Final)'!$B$16:$G$463,3,0)-C341</f>
        <v>0</v>
      </c>
      <c r="I341" s="59">
        <f>VLOOKUP($A341,'1er Trimestre (Final)'!$B$16:$G$463,4,0)-D341</f>
        <v>0</v>
      </c>
      <c r="J341" s="59">
        <f>VLOOKUP($A341,'1er Trimestre (Final)'!$B$16:$G$463,5,0)-E341</f>
        <v>0</v>
      </c>
      <c r="K341" s="59">
        <f>VLOOKUP($A341,'1er Trimestre (Final)'!$B$16:$G$463,6,0)-F341</f>
        <v>0</v>
      </c>
    </row>
    <row r="342" spans="1:11" ht="11.25">
      <c r="A342" s="1" t="s">
        <v>638</v>
      </c>
      <c r="B342" s="1" t="s">
        <v>639</v>
      </c>
      <c r="C342" s="7">
        <v>0</v>
      </c>
      <c r="D342" s="7">
        <v>106929</v>
      </c>
      <c r="E342" s="7">
        <v>0</v>
      </c>
      <c r="F342" s="7">
        <v>106929</v>
      </c>
      <c r="H342" s="59">
        <f>VLOOKUP($A342,'1er Trimestre (Final)'!$B$16:$G$463,3,0)-C342</f>
        <v>0</v>
      </c>
      <c r="I342" s="59">
        <f>VLOOKUP($A342,'1er Trimestre (Final)'!$B$16:$G$463,4,0)-D342</f>
        <v>0</v>
      </c>
      <c r="J342" s="59">
        <f>VLOOKUP($A342,'1er Trimestre (Final)'!$B$16:$G$463,5,0)-E342</f>
        <v>0</v>
      </c>
      <c r="K342" s="59">
        <f>VLOOKUP($A342,'1er Trimestre (Final)'!$B$16:$G$463,6,0)-F342</f>
        <v>0</v>
      </c>
    </row>
    <row r="343" spans="1:11" ht="11.25">
      <c r="A343" s="1" t="s">
        <v>640</v>
      </c>
      <c r="B343" s="1" t="s">
        <v>641</v>
      </c>
      <c r="C343" s="7">
        <v>0</v>
      </c>
      <c r="D343" s="7">
        <v>172</v>
      </c>
      <c r="E343" s="7">
        <v>172</v>
      </c>
      <c r="F343" s="7">
        <v>0</v>
      </c>
      <c r="H343" s="59">
        <f>VLOOKUP($A343,'1er Trimestre (Final)'!$B$16:$G$463,3,0)-C343</f>
        <v>0</v>
      </c>
      <c r="I343" s="59">
        <f>VLOOKUP($A343,'1er Trimestre (Final)'!$B$16:$G$463,4,0)-D343</f>
        <v>0</v>
      </c>
      <c r="J343" s="59">
        <f>VLOOKUP($A343,'1er Trimestre (Final)'!$B$16:$G$463,5,0)-E343</f>
        <v>0</v>
      </c>
      <c r="K343" s="59">
        <f>VLOOKUP($A343,'1er Trimestre (Final)'!$B$16:$G$463,6,0)-F343</f>
        <v>0</v>
      </c>
    </row>
    <row r="344" spans="1:11" ht="11.25">
      <c r="A344" s="1" t="s">
        <v>642</v>
      </c>
      <c r="B344" s="1" t="s">
        <v>637</v>
      </c>
      <c r="C344" s="7">
        <v>0</v>
      </c>
      <c r="D344" s="7">
        <v>172</v>
      </c>
      <c r="E344" s="7">
        <v>172</v>
      </c>
      <c r="F344" s="7">
        <v>0</v>
      </c>
      <c r="H344" s="59">
        <f>VLOOKUP($A344,'1er Trimestre (Final)'!$B$16:$G$463,3,0)-C344</f>
        <v>0</v>
      </c>
      <c r="I344" s="59">
        <f>VLOOKUP($A344,'1er Trimestre (Final)'!$B$16:$G$463,4,0)-D344</f>
        <v>0</v>
      </c>
      <c r="J344" s="59">
        <f>VLOOKUP($A344,'1er Trimestre (Final)'!$B$16:$G$463,5,0)-E344</f>
        <v>0</v>
      </c>
      <c r="K344" s="59">
        <f>VLOOKUP($A344,'1er Trimestre (Final)'!$B$16:$G$463,6,0)-F344</f>
        <v>0</v>
      </c>
    </row>
    <row r="345" spans="1:11" ht="11.25">
      <c r="A345" s="1" t="s">
        <v>643</v>
      </c>
      <c r="B345" s="1" t="s">
        <v>644</v>
      </c>
      <c r="C345" s="7">
        <v>0</v>
      </c>
      <c r="D345" s="7">
        <v>24140751</v>
      </c>
      <c r="E345" s="7">
        <v>1042657</v>
      </c>
      <c r="F345" s="7">
        <v>23098094</v>
      </c>
      <c r="H345" s="59">
        <f>VLOOKUP($A345,'1er Trimestre (Final)'!$B$16:$G$463,3,0)-C345</f>
        <v>0</v>
      </c>
      <c r="I345" s="59">
        <f>VLOOKUP($A345,'1er Trimestre (Final)'!$B$16:$G$463,4,0)-D345</f>
        <v>0</v>
      </c>
      <c r="J345" s="59">
        <f>VLOOKUP($A345,'1er Trimestre (Final)'!$B$16:$G$463,5,0)-E345</f>
        <v>0</v>
      </c>
      <c r="K345" s="59">
        <f>VLOOKUP($A345,'1er Trimestre (Final)'!$B$16:$G$463,6,0)-F345</f>
        <v>0</v>
      </c>
    </row>
    <row r="346" spans="1:11" ht="11.25">
      <c r="A346" s="1" t="s">
        <v>645</v>
      </c>
      <c r="B346" s="1" t="s">
        <v>646</v>
      </c>
      <c r="C346" s="7">
        <v>0</v>
      </c>
      <c r="D346" s="7">
        <v>24140751</v>
      </c>
      <c r="E346" s="7">
        <v>1042657</v>
      </c>
      <c r="F346" s="7">
        <v>23098094</v>
      </c>
      <c r="H346" s="59">
        <f>VLOOKUP($A346,'1er Trimestre (Final)'!$B$16:$G$463,3,0)-C346</f>
        <v>0</v>
      </c>
      <c r="I346" s="59">
        <f>VLOOKUP($A346,'1er Trimestre (Final)'!$B$16:$G$463,4,0)-D346</f>
        <v>0</v>
      </c>
      <c r="J346" s="59">
        <f>VLOOKUP($A346,'1er Trimestre (Final)'!$B$16:$G$463,5,0)-E346</f>
        <v>0</v>
      </c>
      <c r="K346" s="59">
        <f>VLOOKUP($A346,'1er Trimestre (Final)'!$B$16:$G$463,6,0)-F346</f>
        <v>0</v>
      </c>
    </row>
    <row r="347" spans="1:11" ht="11.25">
      <c r="A347" s="1" t="s">
        <v>647</v>
      </c>
      <c r="B347" s="1" t="s">
        <v>454</v>
      </c>
      <c r="C347" s="7">
        <v>0</v>
      </c>
      <c r="D347" s="7">
        <v>11780210</v>
      </c>
      <c r="E347" s="7">
        <v>7302268</v>
      </c>
      <c r="F347" s="7">
        <v>4477942</v>
      </c>
      <c r="H347" s="59">
        <f>VLOOKUP($A347,'1er Trimestre (Final)'!$B$16:$G$463,3,0)-C347</f>
        <v>0</v>
      </c>
      <c r="I347" s="59">
        <f>VLOOKUP($A347,'1er Trimestre (Final)'!$B$16:$G$463,4,0)-D347</f>
        <v>0</v>
      </c>
      <c r="J347" s="59">
        <f>VLOOKUP($A347,'1er Trimestre (Final)'!$B$16:$G$463,5,0)-E347</f>
        <v>0</v>
      </c>
      <c r="K347" s="59">
        <f>VLOOKUP($A347,'1er Trimestre (Final)'!$B$16:$G$463,6,0)-F347</f>
        <v>0</v>
      </c>
    </row>
    <row r="348" spans="1:11" ht="11.25">
      <c r="A348" s="1" t="s">
        <v>648</v>
      </c>
      <c r="B348" s="1" t="s">
        <v>649</v>
      </c>
      <c r="C348" s="7">
        <v>0</v>
      </c>
      <c r="D348" s="7">
        <v>2863246</v>
      </c>
      <c r="E348" s="7">
        <v>758533</v>
      </c>
      <c r="F348" s="7">
        <v>2104713</v>
      </c>
      <c r="H348" s="59">
        <f>VLOOKUP($A348,'1er Trimestre (Final)'!$B$16:$G$463,3,0)-C348</f>
        <v>0</v>
      </c>
      <c r="I348" s="59">
        <f>VLOOKUP($A348,'1er Trimestre (Final)'!$B$16:$G$463,4,0)-D348</f>
        <v>0</v>
      </c>
      <c r="J348" s="59">
        <f>VLOOKUP($A348,'1er Trimestre (Final)'!$B$16:$G$463,5,0)-E348</f>
        <v>0</v>
      </c>
      <c r="K348" s="59">
        <f>VLOOKUP($A348,'1er Trimestre (Final)'!$B$16:$G$463,6,0)-F348</f>
        <v>0</v>
      </c>
    </row>
    <row r="349" spans="1:11" ht="11.25">
      <c r="A349" s="1" t="s">
        <v>650</v>
      </c>
      <c r="B349" s="1" t="s">
        <v>458</v>
      </c>
      <c r="C349" s="7">
        <v>0</v>
      </c>
      <c r="D349" s="7">
        <v>74</v>
      </c>
      <c r="E349" s="7">
        <v>0</v>
      </c>
      <c r="F349" s="7">
        <v>74</v>
      </c>
      <c r="H349" s="59">
        <f>VLOOKUP($A349,'1er Trimestre (Final)'!$B$16:$G$463,3,0)-C349</f>
        <v>0</v>
      </c>
      <c r="I349" s="59">
        <f>VLOOKUP($A349,'1er Trimestre (Final)'!$B$16:$G$463,4,0)-D349</f>
        <v>0</v>
      </c>
      <c r="J349" s="59">
        <f>VLOOKUP($A349,'1er Trimestre (Final)'!$B$16:$G$463,5,0)-E349</f>
        <v>0</v>
      </c>
      <c r="K349" s="59">
        <f>VLOOKUP($A349,'1er Trimestre (Final)'!$B$16:$G$463,6,0)-F349</f>
        <v>0</v>
      </c>
    </row>
    <row r="350" spans="1:11" ht="11.25">
      <c r="A350" s="1" t="s">
        <v>651</v>
      </c>
      <c r="B350" s="1" t="s">
        <v>652</v>
      </c>
      <c r="C350" s="7">
        <v>0</v>
      </c>
      <c r="D350" s="7">
        <v>2863172</v>
      </c>
      <c r="E350" s="7">
        <v>758533</v>
      </c>
      <c r="F350" s="7">
        <v>2104639</v>
      </c>
      <c r="H350" s="59">
        <f>VLOOKUP($A350,'1er Trimestre (Final)'!$B$16:$G$463,3,0)-C350</f>
        <v>0</v>
      </c>
      <c r="I350" s="59">
        <f>VLOOKUP($A350,'1er Trimestre (Final)'!$B$16:$G$463,4,0)-D350</f>
        <v>0</v>
      </c>
      <c r="J350" s="59">
        <f>VLOOKUP($A350,'1er Trimestre (Final)'!$B$16:$G$463,5,0)-E350</f>
        <v>0</v>
      </c>
      <c r="K350" s="59">
        <f>VLOOKUP($A350,'1er Trimestre (Final)'!$B$16:$G$463,6,0)-F350</f>
        <v>0</v>
      </c>
    </row>
    <row r="351" spans="1:11" ht="11.25">
      <c r="A351" s="1" t="s">
        <v>653</v>
      </c>
      <c r="B351" s="1" t="s">
        <v>462</v>
      </c>
      <c r="C351" s="7">
        <v>0</v>
      </c>
      <c r="D351" s="7">
        <v>8916964</v>
      </c>
      <c r="E351" s="7">
        <v>6543735</v>
      </c>
      <c r="F351" s="7">
        <v>2373229</v>
      </c>
      <c r="H351" s="59">
        <f>VLOOKUP($A351,'1er Trimestre (Final)'!$B$16:$G$463,3,0)-C351</f>
        <v>0</v>
      </c>
      <c r="I351" s="59">
        <f>VLOOKUP($A351,'1er Trimestre (Final)'!$B$16:$G$463,4,0)-D351</f>
        <v>0</v>
      </c>
      <c r="J351" s="59">
        <f>VLOOKUP($A351,'1er Trimestre (Final)'!$B$16:$G$463,5,0)-E351</f>
        <v>0</v>
      </c>
      <c r="K351" s="59">
        <f>VLOOKUP($A351,'1er Trimestre (Final)'!$B$16:$G$463,6,0)-F351</f>
        <v>0</v>
      </c>
    </row>
    <row r="352" spans="1:11" ht="11.25">
      <c r="A352" s="1" t="s">
        <v>654</v>
      </c>
      <c r="B352" s="1" t="s">
        <v>655</v>
      </c>
      <c r="C352" s="7">
        <v>0</v>
      </c>
      <c r="D352" s="7">
        <v>8916964</v>
      </c>
      <c r="E352" s="7">
        <v>6543735</v>
      </c>
      <c r="F352" s="7">
        <v>2373229</v>
      </c>
      <c r="H352" s="59">
        <f>VLOOKUP($A352,'1er Trimestre (Final)'!$B$16:$G$463,3,0)-C352</f>
        <v>0</v>
      </c>
      <c r="I352" s="59">
        <f>VLOOKUP($A352,'1er Trimestre (Final)'!$B$16:$G$463,4,0)-D352</f>
        <v>0</v>
      </c>
      <c r="J352" s="59">
        <f>VLOOKUP($A352,'1er Trimestre (Final)'!$B$16:$G$463,5,0)-E352</f>
        <v>0</v>
      </c>
      <c r="K352" s="59">
        <f>VLOOKUP($A352,'1er Trimestre (Final)'!$B$16:$G$463,6,0)-F352</f>
        <v>0</v>
      </c>
    </row>
    <row r="353" spans="1:11" ht="11.25">
      <c r="A353" s="1" t="s">
        <v>656</v>
      </c>
      <c r="B353" s="1" t="s">
        <v>657</v>
      </c>
      <c r="C353" s="7">
        <v>0</v>
      </c>
      <c r="D353" s="7">
        <v>403454</v>
      </c>
      <c r="E353" s="7">
        <v>8832435</v>
      </c>
      <c r="F353" s="7">
        <v>-8428980</v>
      </c>
      <c r="H353" s="59">
        <f>VLOOKUP($A353,'1er Trimestre (Final)'!$B$16:$G$463,3,0)-C353</f>
        <v>0</v>
      </c>
      <c r="I353" s="59">
        <f>VLOOKUP($A353,'1er Trimestre (Final)'!$B$16:$G$463,4,0)-D353</f>
        <v>0</v>
      </c>
      <c r="J353" s="59">
        <f>VLOOKUP($A353,'1er Trimestre (Final)'!$B$16:$G$463,5,0)-E353</f>
        <v>-1</v>
      </c>
      <c r="K353" s="59">
        <f>VLOOKUP($A353,'1er Trimestre (Final)'!$B$16:$G$463,6,0)-F353</f>
        <v>0</v>
      </c>
    </row>
    <row r="354" spans="1:11" ht="11.25">
      <c r="A354" s="1" t="s">
        <v>658</v>
      </c>
      <c r="B354" s="1" t="s">
        <v>484</v>
      </c>
      <c r="C354" s="7">
        <v>0</v>
      </c>
      <c r="D354" s="7">
        <v>477</v>
      </c>
      <c r="E354" s="7">
        <v>0</v>
      </c>
      <c r="F354" s="7">
        <v>477</v>
      </c>
      <c r="H354" s="59">
        <f>VLOOKUP($A354,'1er Trimestre (Final)'!$B$16:$G$463,3,0)-C354</f>
        <v>0</v>
      </c>
      <c r="I354" s="59">
        <f>VLOOKUP($A354,'1er Trimestre (Final)'!$B$16:$G$463,4,0)-D354</f>
        <v>0</v>
      </c>
      <c r="J354" s="59">
        <f>VLOOKUP($A354,'1er Trimestre (Final)'!$B$16:$G$463,5,0)-E354</f>
        <v>0</v>
      </c>
      <c r="K354" s="59">
        <f>VLOOKUP($A354,'1er Trimestre (Final)'!$B$16:$G$463,6,0)-F354</f>
        <v>0</v>
      </c>
    </row>
    <row r="355" spans="1:11" ht="11.25">
      <c r="A355" s="1" t="s">
        <v>659</v>
      </c>
      <c r="B355" s="1" t="s">
        <v>488</v>
      </c>
      <c r="C355" s="7">
        <v>0</v>
      </c>
      <c r="D355" s="7">
        <v>477</v>
      </c>
      <c r="E355" s="7">
        <v>0</v>
      </c>
      <c r="F355" s="7">
        <v>477</v>
      </c>
      <c r="H355" s="59">
        <f>VLOOKUP($A355,'1er Trimestre (Final)'!$B$16:$G$463,3,0)-C355</f>
        <v>0</v>
      </c>
      <c r="I355" s="59">
        <f>VLOOKUP($A355,'1er Trimestre (Final)'!$B$16:$G$463,4,0)-D355</f>
        <v>0</v>
      </c>
      <c r="J355" s="59">
        <f>VLOOKUP($A355,'1er Trimestre (Final)'!$B$16:$G$463,5,0)-E355</f>
        <v>0</v>
      </c>
      <c r="K355" s="59">
        <f>VLOOKUP($A355,'1er Trimestre (Final)'!$B$16:$G$463,6,0)-F355</f>
        <v>0</v>
      </c>
    </row>
    <row r="356" spans="1:11" ht="11.25">
      <c r="A356" s="1" t="s">
        <v>660</v>
      </c>
      <c r="B356" s="1" t="s">
        <v>496</v>
      </c>
      <c r="C356" s="7">
        <v>0</v>
      </c>
      <c r="D356" s="7">
        <v>2</v>
      </c>
      <c r="E356" s="7">
        <v>1</v>
      </c>
      <c r="F356" s="7">
        <v>1</v>
      </c>
      <c r="H356" s="59">
        <f>VLOOKUP($A356,'1er Trimestre (Final)'!$B$16:$G$463,3,0)-C356</f>
        <v>0</v>
      </c>
      <c r="I356" s="59">
        <f>VLOOKUP($A356,'1er Trimestre (Final)'!$B$16:$G$463,4,0)-D356</f>
        <v>0</v>
      </c>
      <c r="J356" s="59">
        <f>VLOOKUP($A356,'1er Trimestre (Final)'!$B$16:$G$463,5,0)-E356</f>
        <v>0</v>
      </c>
      <c r="K356" s="59">
        <f>VLOOKUP($A356,'1er Trimestre (Final)'!$B$16:$G$463,6,0)-F356</f>
        <v>0</v>
      </c>
    </row>
    <row r="357" spans="1:11" ht="11.25">
      <c r="A357" s="1" t="s">
        <v>661</v>
      </c>
      <c r="B357" s="1" t="s">
        <v>662</v>
      </c>
      <c r="C357" s="7">
        <v>0</v>
      </c>
      <c r="D357" s="7">
        <v>2</v>
      </c>
      <c r="E357" s="7">
        <v>1</v>
      </c>
      <c r="F357" s="7">
        <v>1</v>
      </c>
      <c r="H357" s="59">
        <f>VLOOKUP($A357,'1er Trimestre (Final)'!$B$16:$G$463,3,0)-C357</f>
        <v>0</v>
      </c>
      <c r="I357" s="59">
        <f>VLOOKUP($A357,'1er Trimestre (Final)'!$B$16:$G$463,4,0)-D357</f>
        <v>0</v>
      </c>
      <c r="J357" s="59">
        <f>VLOOKUP($A357,'1er Trimestre (Final)'!$B$16:$G$463,5,0)-E357</f>
        <v>0</v>
      </c>
      <c r="K357" s="59">
        <f>VLOOKUP($A357,'1er Trimestre (Final)'!$B$16:$G$463,6,0)-F357</f>
        <v>0</v>
      </c>
    </row>
    <row r="358" spans="1:11" ht="11.25">
      <c r="A358" s="1" t="s">
        <v>663</v>
      </c>
      <c r="B358" s="1" t="s">
        <v>500</v>
      </c>
      <c r="C358" s="7">
        <v>0</v>
      </c>
      <c r="D358" s="7">
        <v>402975</v>
      </c>
      <c r="E358" s="7">
        <v>8832434</v>
      </c>
      <c r="F358" s="7">
        <v>-8429458</v>
      </c>
      <c r="H358" s="59">
        <f>VLOOKUP($A358,'1er Trimestre (Final)'!$B$16:$G$463,3,0)-C358</f>
        <v>0</v>
      </c>
      <c r="I358" s="59">
        <f>VLOOKUP($A358,'1er Trimestre (Final)'!$B$16:$G$463,4,0)-D358</f>
        <v>0</v>
      </c>
      <c r="J358" s="59">
        <f>VLOOKUP($A358,'1er Trimestre (Final)'!$B$16:$G$463,5,0)-E358</f>
        <v>-1</v>
      </c>
      <c r="K358" s="59">
        <f>VLOOKUP($A358,'1er Trimestre (Final)'!$B$16:$G$463,6,0)-F358</f>
        <v>0</v>
      </c>
    </row>
    <row r="359" spans="1:11" ht="11.25">
      <c r="A359" s="1" t="s">
        <v>664</v>
      </c>
      <c r="B359" s="1" t="s">
        <v>665</v>
      </c>
      <c r="C359" s="7">
        <v>0</v>
      </c>
      <c r="D359" s="7">
        <v>0</v>
      </c>
      <c r="E359" s="7">
        <v>868710</v>
      </c>
      <c r="F359" s="7">
        <v>-868710</v>
      </c>
      <c r="H359" s="59">
        <f>VLOOKUP($A359,'1er Trimestre (Final)'!$B$16:$G$463,3,0)-C359</f>
        <v>0</v>
      </c>
      <c r="I359" s="59">
        <f>VLOOKUP($A359,'1er Trimestre (Final)'!$B$16:$G$463,4,0)-D359</f>
        <v>0</v>
      </c>
      <c r="J359" s="59">
        <f>VLOOKUP($A359,'1er Trimestre (Final)'!$B$16:$G$463,5,0)-E359</f>
        <v>0</v>
      </c>
      <c r="K359" s="59">
        <f>VLOOKUP($A359,'1er Trimestre (Final)'!$B$16:$G$463,6,0)-F359</f>
        <v>0</v>
      </c>
    </row>
    <row r="360" spans="1:11" ht="11.25">
      <c r="A360" s="1" t="s">
        <v>666</v>
      </c>
      <c r="B360" s="1" t="s">
        <v>667</v>
      </c>
      <c r="C360" s="7">
        <v>0</v>
      </c>
      <c r="D360" s="7">
        <v>402975</v>
      </c>
      <c r="E360" s="7">
        <v>7963724</v>
      </c>
      <c r="F360" s="7">
        <v>-7560748</v>
      </c>
      <c r="H360" s="59">
        <f>VLOOKUP($A360,'1er Trimestre (Final)'!$B$16:$G$463,3,0)-C360</f>
        <v>0</v>
      </c>
      <c r="I360" s="59">
        <f>VLOOKUP($A360,'1er Trimestre (Final)'!$B$16:$G$463,4,0)-D360</f>
        <v>0</v>
      </c>
      <c r="J360" s="59">
        <f>VLOOKUP($A360,'1er Trimestre (Final)'!$B$16:$G$463,5,0)-E360</f>
        <v>-1</v>
      </c>
      <c r="K360" s="59">
        <f>VLOOKUP($A360,'1er Trimestre (Final)'!$B$16:$G$463,6,0)-F360</f>
        <v>0</v>
      </c>
    </row>
    <row r="361" spans="1:11" ht="11.25">
      <c r="A361" s="1" t="s">
        <v>668</v>
      </c>
      <c r="B361" s="1" t="s">
        <v>669</v>
      </c>
      <c r="C361" s="7">
        <v>0</v>
      </c>
      <c r="D361" s="7">
        <v>44857041</v>
      </c>
      <c r="E361" s="7">
        <v>44857041</v>
      </c>
      <c r="F361" s="7">
        <v>0</v>
      </c>
      <c r="H361" s="59">
        <f>VLOOKUP($A361,'1er Trimestre (Final)'!$B$16:$G$463,3,0)-C361</f>
        <v>0</v>
      </c>
      <c r="I361" s="59">
        <f>VLOOKUP($A361,'1er Trimestre (Final)'!$B$16:$G$463,4,0)-D361</f>
        <v>0</v>
      </c>
      <c r="J361" s="59">
        <f>VLOOKUP($A361,'1er Trimestre (Final)'!$B$16:$G$463,5,0)-E361</f>
        <v>0</v>
      </c>
      <c r="K361" s="59">
        <f>VLOOKUP($A361,'1er Trimestre (Final)'!$B$16:$G$463,6,0)-F361</f>
        <v>0</v>
      </c>
    </row>
    <row r="362" spans="1:11" ht="11.25">
      <c r="A362" s="1" t="s">
        <v>670</v>
      </c>
      <c r="B362" s="1" t="s">
        <v>671</v>
      </c>
      <c r="C362" s="7">
        <v>14730619</v>
      </c>
      <c r="D362" s="7">
        <v>67341</v>
      </c>
      <c r="E362" s="7">
        <v>67341</v>
      </c>
      <c r="F362" s="7">
        <v>14730619</v>
      </c>
      <c r="H362" s="59">
        <f>VLOOKUP($A362,'1er Trimestre (Final)'!$B$16:$G$463,3,0)-C362</f>
        <v>1</v>
      </c>
      <c r="I362" s="59">
        <f>VLOOKUP($A362,'1er Trimestre (Final)'!$B$16:$G$463,4,0)-D362</f>
        <v>0</v>
      </c>
      <c r="J362" s="59">
        <f>VLOOKUP($A362,'1er Trimestre (Final)'!$B$16:$G$463,5,0)-E362</f>
        <v>0</v>
      </c>
      <c r="K362" s="59">
        <f>VLOOKUP($A362,'1er Trimestre (Final)'!$B$16:$G$463,6,0)-F362</f>
        <v>1</v>
      </c>
    </row>
    <row r="363" spans="1:11" ht="22.5">
      <c r="A363" s="1" t="s">
        <v>672</v>
      </c>
      <c r="B363" s="1" t="s">
        <v>673</v>
      </c>
      <c r="C363" s="7">
        <v>2763673</v>
      </c>
      <c r="D363" s="7">
        <v>0</v>
      </c>
      <c r="E363" s="7">
        <v>0</v>
      </c>
      <c r="F363" s="7">
        <v>2763673</v>
      </c>
      <c r="H363" s="59">
        <f>VLOOKUP($A363,'1er Trimestre (Final)'!$B$16:$G$463,3,0)-C363</f>
        <v>0</v>
      </c>
      <c r="I363" s="59">
        <f>VLOOKUP($A363,'1er Trimestre (Final)'!$B$16:$G$463,4,0)-D363</f>
        <v>0</v>
      </c>
      <c r="J363" s="59">
        <f>VLOOKUP($A363,'1er Trimestre (Final)'!$B$16:$G$463,5,0)-E363</f>
        <v>0</v>
      </c>
      <c r="K363" s="59">
        <f>VLOOKUP($A363,'1er Trimestre (Final)'!$B$16:$G$463,6,0)-F363</f>
        <v>0</v>
      </c>
    </row>
    <row r="364" spans="1:11" ht="11.25">
      <c r="A364" s="1" t="s">
        <v>674</v>
      </c>
      <c r="B364" s="1" t="s">
        <v>675</v>
      </c>
      <c r="C364" s="7">
        <v>2763673</v>
      </c>
      <c r="D364" s="7">
        <v>0</v>
      </c>
      <c r="E364" s="7">
        <v>0</v>
      </c>
      <c r="F364" s="7">
        <v>2763673</v>
      </c>
      <c r="H364" s="59">
        <f>VLOOKUP($A364,'1er Trimestre (Final)'!$B$16:$G$463,3,0)-C364</f>
        <v>0</v>
      </c>
      <c r="I364" s="59">
        <f>VLOOKUP($A364,'1er Trimestre (Final)'!$B$16:$G$463,4,0)-D364</f>
        <v>0</v>
      </c>
      <c r="J364" s="59">
        <f>VLOOKUP($A364,'1er Trimestre (Final)'!$B$16:$G$463,5,0)-E364</f>
        <v>0</v>
      </c>
      <c r="K364" s="59">
        <f>VLOOKUP($A364,'1er Trimestre (Final)'!$B$16:$G$463,6,0)-F364</f>
        <v>0</v>
      </c>
    </row>
    <row r="365" spans="1:11" ht="11.25">
      <c r="A365" s="1" t="s">
        <v>676</v>
      </c>
      <c r="B365" s="1" t="s">
        <v>677</v>
      </c>
      <c r="C365" s="7">
        <v>11966946</v>
      </c>
      <c r="D365" s="7">
        <v>67341</v>
      </c>
      <c r="E365" s="7">
        <v>67341</v>
      </c>
      <c r="F365" s="7">
        <v>11966946</v>
      </c>
      <c r="H365" s="59">
        <f>VLOOKUP($A365,'1er Trimestre (Final)'!$B$16:$G$463,3,0)-C365</f>
        <v>1</v>
      </c>
      <c r="I365" s="59">
        <f>VLOOKUP($A365,'1er Trimestre (Final)'!$B$16:$G$463,4,0)-D365</f>
        <v>0</v>
      </c>
      <c r="J365" s="59">
        <f>VLOOKUP($A365,'1er Trimestre (Final)'!$B$16:$G$463,5,0)-E365</f>
        <v>0</v>
      </c>
      <c r="K365" s="59">
        <f>VLOOKUP($A365,'1er Trimestre (Final)'!$B$16:$G$463,6,0)-F365</f>
        <v>1</v>
      </c>
    </row>
    <row r="366" spans="1:11" ht="11.25">
      <c r="A366" s="1" t="s">
        <v>678</v>
      </c>
      <c r="B366" s="1" t="s">
        <v>474</v>
      </c>
      <c r="C366" s="7">
        <v>11760057</v>
      </c>
      <c r="D366" s="7">
        <v>67341</v>
      </c>
      <c r="E366" s="7">
        <v>67341</v>
      </c>
      <c r="F366" s="7">
        <v>11760057</v>
      </c>
      <c r="H366" s="59">
        <f>VLOOKUP($A366,'1er Trimestre (Final)'!$B$16:$G$463,3,0)-C366</f>
        <v>0</v>
      </c>
      <c r="I366" s="59">
        <f>VLOOKUP($A366,'1er Trimestre (Final)'!$B$16:$G$463,4,0)-D366</f>
        <v>0</v>
      </c>
      <c r="J366" s="59">
        <f>VLOOKUP($A366,'1er Trimestre (Final)'!$B$16:$G$463,5,0)-E366</f>
        <v>0</v>
      </c>
      <c r="K366" s="59">
        <f>VLOOKUP($A366,'1er Trimestre (Final)'!$B$16:$G$463,6,0)-F366</f>
        <v>0</v>
      </c>
    </row>
    <row r="367" spans="1:11" ht="11.25">
      <c r="A367" s="1" t="s">
        <v>679</v>
      </c>
      <c r="B367" s="1" t="s">
        <v>680</v>
      </c>
      <c r="C367" s="7">
        <v>206890</v>
      </c>
      <c r="D367" s="7">
        <v>0</v>
      </c>
      <c r="E367" s="7">
        <v>0</v>
      </c>
      <c r="F367" s="7">
        <v>206890</v>
      </c>
      <c r="H367" s="59">
        <f>VLOOKUP($A367,'1er Trimestre (Final)'!$B$16:$G$463,3,0)-C367</f>
        <v>0</v>
      </c>
      <c r="I367" s="59">
        <f>VLOOKUP($A367,'1er Trimestre (Final)'!$B$16:$G$463,4,0)-D367</f>
        <v>0</v>
      </c>
      <c r="J367" s="59">
        <f>VLOOKUP($A367,'1er Trimestre (Final)'!$B$16:$G$463,5,0)-E367</f>
        <v>0</v>
      </c>
      <c r="K367" s="59">
        <f>VLOOKUP($A367,'1er Trimestre (Final)'!$B$16:$G$463,6,0)-F367</f>
        <v>0</v>
      </c>
    </row>
    <row r="368" spans="1:11" ht="11.25">
      <c r="A368" s="1" t="s">
        <v>681</v>
      </c>
      <c r="B368" s="1" t="s">
        <v>682</v>
      </c>
      <c r="C368" s="7">
        <v>237533631</v>
      </c>
      <c r="D368" s="7">
        <v>36826302</v>
      </c>
      <c r="E368" s="7">
        <v>7896058</v>
      </c>
      <c r="F368" s="7">
        <v>266463874</v>
      </c>
      <c r="H368" s="59">
        <f>VLOOKUP($A368,'1er Trimestre (Final)'!$B$16:$G$463,3,0)-C368</f>
        <v>-1</v>
      </c>
      <c r="I368" s="59">
        <f>VLOOKUP($A368,'1er Trimestre (Final)'!$B$16:$G$463,4,0)-D368</f>
        <v>-1</v>
      </c>
      <c r="J368" s="59">
        <f>VLOOKUP($A368,'1er Trimestre (Final)'!$B$16:$G$463,5,0)-E368</f>
        <v>0</v>
      </c>
      <c r="K368" s="59">
        <f>VLOOKUP($A368,'1er Trimestre (Final)'!$B$16:$G$463,6,0)-F368</f>
        <v>-1</v>
      </c>
    </row>
    <row r="369" spans="1:11" ht="11.25">
      <c r="A369" s="1" t="s">
        <v>683</v>
      </c>
      <c r="B369" s="1" t="s">
        <v>201</v>
      </c>
      <c r="C369" s="7">
        <v>110000</v>
      </c>
      <c r="D369" s="7">
        <v>0</v>
      </c>
      <c r="E369" s="7">
        <v>0</v>
      </c>
      <c r="F369" s="7">
        <v>110000</v>
      </c>
      <c r="H369" s="59">
        <f>VLOOKUP($A369,'1er Trimestre (Final)'!$B$16:$G$463,3,0)-C369</f>
        <v>0</v>
      </c>
      <c r="I369" s="59">
        <f>VLOOKUP($A369,'1er Trimestre (Final)'!$B$16:$G$463,4,0)-D369</f>
        <v>0</v>
      </c>
      <c r="J369" s="59">
        <f>VLOOKUP($A369,'1er Trimestre (Final)'!$B$16:$G$463,5,0)-E369</f>
        <v>0</v>
      </c>
      <c r="K369" s="59">
        <f>VLOOKUP($A369,'1er Trimestre (Final)'!$B$16:$G$463,6,0)-F369</f>
        <v>0</v>
      </c>
    </row>
    <row r="370" spans="1:11" ht="11.25">
      <c r="A370" s="1" t="s">
        <v>684</v>
      </c>
      <c r="B370" s="1" t="s">
        <v>685</v>
      </c>
      <c r="C370" s="7">
        <v>110000</v>
      </c>
      <c r="D370" s="7">
        <v>0</v>
      </c>
      <c r="E370" s="7">
        <v>0</v>
      </c>
      <c r="F370" s="7">
        <v>110000</v>
      </c>
      <c r="H370" s="59">
        <f>VLOOKUP($A370,'1er Trimestre (Final)'!$B$16:$G$463,3,0)-C370</f>
        <v>0</v>
      </c>
      <c r="I370" s="59">
        <f>VLOOKUP($A370,'1er Trimestre (Final)'!$B$16:$G$463,4,0)-D370</f>
        <v>0</v>
      </c>
      <c r="J370" s="59">
        <f>VLOOKUP($A370,'1er Trimestre (Final)'!$B$16:$G$463,5,0)-E370</f>
        <v>0</v>
      </c>
      <c r="K370" s="59">
        <f>VLOOKUP($A370,'1er Trimestre (Final)'!$B$16:$G$463,6,0)-F370</f>
        <v>0</v>
      </c>
    </row>
    <row r="371" spans="1:11" ht="11.25">
      <c r="A371" s="1" t="s">
        <v>686</v>
      </c>
      <c r="B371" s="1" t="s">
        <v>687</v>
      </c>
      <c r="C371" s="7">
        <v>237388580</v>
      </c>
      <c r="D371" s="7">
        <v>0</v>
      </c>
      <c r="E371" s="7">
        <v>0</v>
      </c>
      <c r="F371" s="7">
        <v>237388580</v>
      </c>
      <c r="H371" s="59">
        <f>VLOOKUP($A371,'1er Trimestre (Final)'!$B$16:$G$463,3,0)-C371</f>
        <v>-1</v>
      </c>
      <c r="I371" s="59">
        <f>VLOOKUP($A371,'1er Trimestre (Final)'!$B$16:$G$463,4,0)-D371</f>
        <v>0</v>
      </c>
      <c r="J371" s="59">
        <f>VLOOKUP($A371,'1er Trimestre (Final)'!$B$16:$G$463,5,0)-E371</f>
        <v>0</v>
      </c>
      <c r="K371" s="59">
        <f>VLOOKUP($A371,'1er Trimestre (Final)'!$B$16:$G$463,6,0)-F371</f>
        <v>-1</v>
      </c>
    </row>
    <row r="372" spans="1:11" ht="11.25">
      <c r="A372" s="1" t="s">
        <v>688</v>
      </c>
      <c r="B372" s="1" t="s">
        <v>689</v>
      </c>
      <c r="C372" s="7">
        <v>160219525</v>
      </c>
      <c r="D372" s="7">
        <v>0</v>
      </c>
      <c r="E372" s="7">
        <v>0</v>
      </c>
      <c r="F372" s="7">
        <v>160219525</v>
      </c>
      <c r="H372" s="59">
        <f>VLOOKUP($A372,'1er Trimestre (Final)'!$B$16:$G$463,3,0)-C372</f>
        <v>0</v>
      </c>
      <c r="I372" s="59">
        <f>VLOOKUP($A372,'1er Trimestre (Final)'!$B$16:$G$463,4,0)-D372</f>
        <v>0</v>
      </c>
      <c r="J372" s="59">
        <f>VLOOKUP($A372,'1er Trimestre (Final)'!$B$16:$G$463,5,0)-E372</f>
        <v>0</v>
      </c>
      <c r="K372" s="59">
        <f>VLOOKUP($A372,'1er Trimestre (Final)'!$B$16:$G$463,6,0)-F372</f>
        <v>0</v>
      </c>
    </row>
    <row r="373" spans="1:11" ht="11.25">
      <c r="A373" s="1" t="s">
        <v>690</v>
      </c>
      <c r="B373" s="1" t="s">
        <v>691</v>
      </c>
      <c r="C373" s="7">
        <v>77169055</v>
      </c>
      <c r="D373" s="7">
        <v>0</v>
      </c>
      <c r="E373" s="7">
        <v>0</v>
      </c>
      <c r="F373" s="7">
        <v>77169055</v>
      </c>
      <c r="H373" s="59">
        <f>VLOOKUP($A373,'1er Trimestre (Final)'!$B$16:$G$463,3,0)-C373</f>
        <v>-1</v>
      </c>
      <c r="I373" s="59">
        <f>VLOOKUP($A373,'1er Trimestre (Final)'!$B$16:$G$463,4,0)-D373</f>
        <v>0</v>
      </c>
      <c r="J373" s="59">
        <f>VLOOKUP($A373,'1er Trimestre (Final)'!$B$16:$G$463,5,0)-E373</f>
        <v>0</v>
      </c>
      <c r="K373" s="59">
        <f>VLOOKUP($A373,'1er Trimestre (Final)'!$B$16:$G$463,6,0)-F373</f>
        <v>-1</v>
      </c>
    </row>
    <row r="374" spans="1:11" ht="11.25">
      <c r="A374" s="1" t="s">
        <v>692</v>
      </c>
      <c r="B374" s="1" t="s">
        <v>693</v>
      </c>
      <c r="C374" s="7">
        <v>35051</v>
      </c>
      <c r="D374" s="7">
        <v>0</v>
      </c>
      <c r="E374" s="7">
        <v>0</v>
      </c>
      <c r="F374" s="7">
        <v>35051</v>
      </c>
      <c r="H374" s="59">
        <f>VLOOKUP($A374,'1er Trimestre (Final)'!$B$16:$G$463,3,0)-C374</f>
        <v>0</v>
      </c>
      <c r="I374" s="59">
        <f>VLOOKUP($A374,'1er Trimestre (Final)'!$B$16:$G$463,4,0)-D374</f>
        <v>0</v>
      </c>
      <c r="J374" s="59">
        <f>VLOOKUP($A374,'1er Trimestre (Final)'!$B$16:$G$463,5,0)-E374</f>
        <v>0</v>
      </c>
      <c r="K374" s="59">
        <f>VLOOKUP($A374,'1er Trimestre (Final)'!$B$16:$G$463,6,0)-F374</f>
        <v>0</v>
      </c>
    </row>
    <row r="375" spans="1:11" ht="11.25">
      <c r="A375" s="1" t="s">
        <v>694</v>
      </c>
      <c r="B375" s="1" t="s">
        <v>695</v>
      </c>
      <c r="C375" s="7">
        <v>35051</v>
      </c>
      <c r="D375" s="7">
        <v>0</v>
      </c>
      <c r="E375" s="7">
        <v>0</v>
      </c>
      <c r="F375" s="7">
        <v>35051</v>
      </c>
      <c r="H375" s="59">
        <f>VLOOKUP($A375,'1er Trimestre (Final)'!$B$16:$G$463,3,0)-C375</f>
        <v>0</v>
      </c>
      <c r="I375" s="59">
        <f>VLOOKUP($A375,'1er Trimestre (Final)'!$B$16:$G$463,4,0)-D375</f>
        <v>0</v>
      </c>
      <c r="J375" s="59">
        <f>VLOOKUP($A375,'1er Trimestre (Final)'!$B$16:$G$463,5,0)-E375</f>
        <v>0</v>
      </c>
      <c r="K375" s="59">
        <f>VLOOKUP($A375,'1er Trimestre (Final)'!$B$16:$G$463,6,0)-F375</f>
        <v>0</v>
      </c>
    </row>
    <row r="376" spans="1:11" ht="11.25">
      <c r="A376" s="1" t="s">
        <v>696</v>
      </c>
      <c r="B376" s="1" t="s">
        <v>697</v>
      </c>
      <c r="C376" s="7">
        <v>0</v>
      </c>
      <c r="D376" s="7">
        <v>36826302</v>
      </c>
      <c r="E376" s="7">
        <v>7896058</v>
      </c>
      <c r="F376" s="7">
        <v>28930243</v>
      </c>
      <c r="H376" s="59">
        <f>VLOOKUP($A376,'1er Trimestre (Final)'!$B$16:$G$463,3,0)-C376</f>
        <v>0</v>
      </c>
      <c r="I376" s="59">
        <f>VLOOKUP($A376,'1er Trimestre (Final)'!$B$16:$G$463,4,0)-D376</f>
        <v>-1</v>
      </c>
      <c r="J376" s="59">
        <f>VLOOKUP($A376,'1er Trimestre (Final)'!$B$16:$G$463,5,0)-E376</f>
        <v>0</v>
      </c>
      <c r="K376" s="59">
        <f>VLOOKUP($A376,'1er Trimestre (Final)'!$B$16:$G$463,6,0)-F376</f>
        <v>0</v>
      </c>
    </row>
    <row r="377" spans="1:11" ht="11.25">
      <c r="A377" s="1" t="s">
        <v>698</v>
      </c>
      <c r="B377" s="1" t="s">
        <v>699</v>
      </c>
      <c r="C377" s="7">
        <v>0</v>
      </c>
      <c r="D377" s="7">
        <v>36826302</v>
      </c>
      <c r="E377" s="7">
        <v>7896058</v>
      </c>
      <c r="F377" s="7">
        <v>28930243</v>
      </c>
      <c r="H377" s="59">
        <f>VLOOKUP($A377,'1er Trimestre (Final)'!$B$16:$G$463,3,0)-C377</f>
        <v>0</v>
      </c>
      <c r="I377" s="59">
        <f>VLOOKUP($A377,'1er Trimestre (Final)'!$B$16:$G$463,4,0)-D377</f>
        <v>-1</v>
      </c>
      <c r="J377" s="59">
        <f>VLOOKUP($A377,'1er Trimestre (Final)'!$B$16:$G$463,5,0)-E377</f>
        <v>0</v>
      </c>
      <c r="K377" s="59">
        <f>VLOOKUP($A377,'1er Trimestre (Final)'!$B$16:$G$463,6,0)-F377</f>
        <v>0</v>
      </c>
    </row>
    <row r="378" spans="1:11" ht="11.25">
      <c r="A378" s="1" t="s">
        <v>700</v>
      </c>
      <c r="B378" s="1" t="s">
        <v>701</v>
      </c>
      <c r="C378" s="7">
        <v>-252264250</v>
      </c>
      <c r="D378" s="7">
        <v>7963399</v>
      </c>
      <c r="E378" s="7">
        <v>36893642</v>
      </c>
      <c r="F378" s="7">
        <v>-281194493</v>
      </c>
      <c r="H378" s="59">
        <f>VLOOKUP($A378,'1er Trimestre (Final)'!$B$16:$G$463,3,0)-C378</f>
        <v>0</v>
      </c>
      <c r="I378" s="59">
        <f>VLOOKUP($A378,'1er Trimestre (Final)'!$B$16:$G$463,4,0)-D378</f>
        <v>0</v>
      </c>
      <c r="J378" s="59">
        <f>VLOOKUP($A378,'1er Trimestre (Final)'!$B$16:$G$463,5,0)-E378</f>
        <v>0</v>
      </c>
      <c r="K378" s="59">
        <f>VLOOKUP($A378,'1er Trimestre (Final)'!$B$16:$G$463,6,0)-F378</f>
        <v>0</v>
      </c>
    </row>
    <row r="379" spans="1:11" ht="11.25">
      <c r="A379" s="1" t="s">
        <v>702</v>
      </c>
      <c r="B379" s="1" t="s">
        <v>703</v>
      </c>
      <c r="C379" s="7">
        <v>-14730619</v>
      </c>
      <c r="D379" s="7">
        <v>67341</v>
      </c>
      <c r="E379" s="7">
        <v>67341</v>
      </c>
      <c r="F379" s="7">
        <v>-14730619</v>
      </c>
      <c r="H379" s="59">
        <f>VLOOKUP($A379,'1er Trimestre (Final)'!$B$16:$G$463,3,0)-C379</f>
        <v>0</v>
      </c>
      <c r="I379" s="59">
        <f>VLOOKUP($A379,'1er Trimestre (Final)'!$B$16:$G$463,4,0)-D379</f>
        <v>0</v>
      </c>
      <c r="J379" s="59">
        <f>VLOOKUP($A379,'1er Trimestre (Final)'!$B$16:$G$463,5,0)-E379</f>
        <v>0</v>
      </c>
      <c r="K379" s="59">
        <f>VLOOKUP($A379,'1er Trimestre (Final)'!$B$16:$G$463,6,0)-F379</f>
        <v>0</v>
      </c>
    </row>
    <row r="380" spans="1:11" ht="22.5">
      <c r="A380" s="1" t="s">
        <v>704</v>
      </c>
      <c r="B380" s="1" t="s">
        <v>705</v>
      </c>
      <c r="C380" s="7">
        <v>-2763673</v>
      </c>
      <c r="D380" s="7">
        <v>0</v>
      </c>
      <c r="E380" s="7">
        <v>0</v>
      </c>
      <c r="F380" s="7">
        <v>-2763673</v>
      </c>
      <c r="H380" s="59">
        <f>VLOOKUP($A380,'1er Trimestre (Final)'!$B$16:$G$463,3,0)-C380</f>
        <v>0</v>
      </c>
      <c r="I380" s="59">
        <f>VLOOKUP($A380,'1er Trimestre (Final)'!$B$16:$G$463,4,0)-D380</f>
        <v>0</v>
      </c>
      <c r="J380" s="59">
        <f>VLOOKUP($A380,'1er Trimestre (Final)'!$B$16:$G$463,5,0)-E380</f>
        <v>0</v>
      </c>
      <c r="K380" s="59">
        <f>VLOOKUP($A380,'1er Trimestre (Final)'!$B$16:$G$463,6,0)-F380</f>
        <v>0</v>
      </c>
    </row>
    <row r="381" spans="1:11" ht="11.25">
      <c r="A381" s="1" t="s">
        <v>706</v>
      </c>
      <c r="B381" s="1" t="s">
        <v>680</v>
      </c>
      <c r="C381" s="7">
        <v>-11966946</v>
      </c>
      <c r="D381" s="7">
        <v>67341</v>
      </c>
      <c r="E381" s="7">
        <v>67341</v>
      </c>
      <c r="F381" s="7">
        <v>-11966946</v>
      </c>
      <c r="H381" s="59">
        <f>VLOOKUP($A381,'1er Trimestre (Final)'!$B$16:$G$463,3,0)-C381</f>
        <v>0</v>
      </c>
      <c r="I381" s="59">
        <f>VLOOKUP($A381,'1er Trimestre (Final)'!$B$16:$G$463,4,0)-D381</f>
        <v>0</v>
      </c>
      <c r="J381" s="59">
        <f>VLOOKUP($A381,'1er Trimestre (Final)'!$B$16:$G$463,5,0)-E381</f>
        <v>0</v>
      </c>
      <c r="K381" s="59">
        <f>VLOOKUP($A381,'1er Trimestre (Final)'!$B$16:$G$463,6,0)-F381</f>
        <v>0</v>
      </c>
    </row>
    <row r="382" spans="1:11" ht="11.25">
      <c r="A382" s="1" t="s">
        <v>707</v>
      </c>
      <c r="B382" s="1" t="s">
        <v>708</v>
      </c>
      <c r="C382" s="7">
        <v>-237533631</v>
      </c>
      <c r="D382" s="7">
        <v>7896058</v>
      </c>
      <c r="E382" s="7">
        <v>36826302</v>
      </c>
      <c r="F382" s="7">
        <v>-266463874</v>
      </c>
      <c r="H382" s="59">
        <f>VLOOKUP($A382,'1er Trimestre (Final)'!$B$16:$G$463,3,0)-C382</f>
        <v>0</v>
      </c>
      <c r="I382" s="59">
        <f>VLOOKUP($A382,'1er Trimestre (Final)'!$B$16:$G$463,4,0)-D382</f>
        <v>0</v>
      </c>
      <c r="J382" s="59">
        <f>VLOOKUP($A382,'1er Trimestre (Final)'!$B$16:$G$463,5,0)-E382</f>
        <v>-1</v>
      </c>
      <c r="K382" s="59">
        <f>VLOOKUP($A382,'1er Trimestre (Final)'!$B$16:$G$463,6,0)-F382</f>
        <v>0</v>
      </c>
    </row>
    <row r="383" spans="1:11" ht="11.25">
      <c r="A383" s="1" t="s">
        <v>709</v>
      </c>
      <c r="B383" s="1" t="s">
        <v>710</v>
      </c>
      <c r="C383" s="7">
        <v>-237388580</v>
      </c>
      <c r="D383" s="7">
        <v>0</v>
      </c>
      <c r="E383" s="7">
        <v>0</v>
      </c>
      <c r="F383" s="7">
        <v>-237388580</v>
      </c>
      <c r="H383" s="59">
        <f>VLOOKUP($A383,'1er Trimestre (Final)'!$B$16:$G$463,3,0)-C383</f>
        <v>0</v>
      </c>
      <c r="I383" s="59">
        <f>VLOOKUP($A383,'1er Trimestre (Final)'!$B$16:$G$463,4,0)-D383</f>
        <v>0</v>
      </c>
      <c r="J383" s="59">
        <f>VLOOKUP($A383,'1er Trimestre (Final)'!$B$16:$G$463,5,0)-E383</f>
        <v>0</v>
      </c>
      <c r="K383" s="59">
        <f>VLOOKUP($A383,'1er Trimestre (Final)'!$B$16:$G$463,6,0)-F383</f>
        <v>0</v>
      </c>
    </row>
    <row r="384" spans="1:11" ht="11.25">
      <c r="A384" s="1" t="s">
        <v>711</v>
      </c>
      <c r="B384" s="1" t="s">
        <v>712</v>
      </c>
      <c r="C384" s="7">
        <v>-110000</v>
      </c>
      <c r="D384" s="7">
        <v>0</v>
      </c>
      <c r="E384" s="7">
        <v>0</v>
      </c>
      <c r="F384" s="7">
        <v>-110000</v>
      </c>
      <c r="H384" s="59">
        <f>VLOOKUP($A384,'1er Trimestre (Final)'!$B$16:$G$463,3,0)-C384</f>
        <v>0</v>
      </c>
      <c r="I384" s="59">
        <f>VLOOKUP($A384,'1er Trimestre (Final)'!$B$16:$G$463,4,0)-D384</f>
        <v>0</v>
      </c>
      <c r="J384" s="59">
        <f>VLOOKUP($A384,'1er Trimestre (Final)'!$B$16:$G$463,5,0)-E384</f>
        <v>0</v>
      </c>
      <c r="K384" s="59">
        <f>VLOOKUP($A384,'1er Trimestre (Final)'!$B$16:$G$463,6,0)-F384</f>
        <v>0</v>
      </c>
    </row>
    <row r="385" spans="1:11" ht="11.25">
      <c r="A385" s="1" t="s">
        <v>713</v>
      </c>
      <c r="B385" s="1" t="s">
        <v>714</v>
      </c>
      <c r="C385" s="7">
        <v>-35051</v>
      </c>
      <c r="D385" s="7">
        <v>0</v>
      </c>
      <c r="E385" s="7">
        <v>0</v>
      </c>
      <c r="F385" s="7">
        <v>-35051</v>
      </c>
      <c r="H385" s="59">
        <f>VLOOKUP($A385,'1er Trimestre (Final)'!$B$16:$G$463,3,0)-C385</f>
        <v>0</v>
      </c>
      <c r="I385" s="59">
        <f>VLOOKUP($A385,'1er Trimestre (Final)'!$B$16:$G$463,4,0)-D385</f>
        <v>0</v>
      </c>
      <c r="J385" s="59">
        <f>VLOOKUP($A385,'1er Trimestre (Final)'!$B$16:$G$463,5,0)-E385</f>
        <v>0</v>
      </c>
      <c r="K385" s="59">
        <f>VLOOKUP($A385,'1er Trimestre (Final)'!$B$16:$G$463,6,0)-F385</f>
        <v>0</v>
      </c>
    </row>
    <row r="386" spans="1:11" ht="11.25">
      <c r="A386" s="1" t="s">
        <v>715</v>
      </c>
      <c r="B386" s="1" t="s">
        <v>716</v>
      </c>
      <c r="C386" s="7">
        <v>0</v>
      </c>
      <c r="D386" s="7">
        <v>7896058</v>
      </c>
      <c r="E386" s="7">
        <v>36826302</v>
      </c>
      <c r="F386" s="7">
        <v>-28930243</v>
      </c>
      <c r="H386" s="59">
        <f>VLOOKUP($A386,'1er Trimestre (Final)'!$B$16:$G$463,3,0)-C386</f>
        <v>0</v>
      </c>
      <c r="I386" s="59">
        <f>VLOOKUP($A386,'1er Trimestre (Final)'!$B$16:$G$463,4,0)-D386</f>
        <v>0</v>
      </c>
      <c r="J386" s="59">
        <f>VLOOKUP($A386,'1er Trimestre (Final)'!$B$16:$G$463,5,0)-E386</f>
        <v>-1</v>
      </c>
      <c r="K386" s="59">
        <f>VLOOKUP($A386,'1er Trimestre (Final)'!$B$16:$G$463,6,0)-F386</f>
        <v>0</v>
      </c>
    </row>
    <row r="387" spans="1:11" ht="11.25">
      <c r="A387" s="1" t="s">
        <v>717</v>
      </c>
      <c r="B387" s="1" t="s">
        <v>718</v>
      </c>
      <c r="C387" s="7">
        <v>0</v>
      </c>
      <c r="D387" s="7">
        <v>174582236</v>
      </c>
      <c r="E387" s="7">
        <v>174582236</v>
      </c>
      <c r="F387" s="7">
        <v>0</v>
      </c>
      <c r="H387" s="59">
        <f>VLOOKUP($A387,'1er Trimestre (Final)'!$B$16:$G$463,3,0)-C387</f>
        <v>0</v>
      </c>
      <c r="I387" s="59">
        <f>VLOOKUP($A387,'1er Trimestre (Final)'!$B$16:$G$463,4,0)-D387</f>
        <v>1</v>
      </c>
      <c r="J387" s="59">
        <f>VLOOKUP($A387,'1er Trimestre (Final)'!$B$16:$G$463,5,0)-E387</f>
        <v>1</v>
      </c>
      <c r="K387" s="59">
        <f>VLOOKUP($A387,'1er Trimestre (Final)'!$B$16:$G$463,6,0)-F387</f>
        <v>0</v>
      </c>
    </row>
    <row r="388" spans="1:11" ht="11.25">
      <c r="A388" s="1" t="s">
        <v>719</v>
      </c>
      <c r="B388" s="1" t="s">
        <v>720</v>
      </c>
      <c r="C388" s="7">
        <v>1636377198</v>
      </c>
      <c r="D388" s="7">
        <v>0</v>
      </c>
      <c r="E388" s="7">
        <v>0</v>
      </c>
      <c r="F388" s="7">
        <v>1636377198</v>
      </c>
      <c r="H388" s="59">
        <f>VLOOKUP($A388,'1er Trimestre (Final)'!$B$16:$G$463,3,0)-C388</f>
        <v>0</v>
      </c>
      <c r="I388" s="59">
        <f>VLOOKUP($A388,'1er Trimestre (Final)'!$B$16:$G$463,4,0)-D388</f>
        <v>0</v>
      </c>
      <c r="J388" s="59">
        <f>VLOOKUP($A388,'1er Trimestre (Final)'!$B$16:$G$463,5,0)-E388</f>
        <v>0</v>
      </c>
      <c r="K388" s="59">
        <f>VLOOKUP($A388,'1er Trimestre (Final)'!$B$16:$G$463,6,0)-F388</f>
        <v>0</v>
      </c>
    </row>
    <row r="389" spans="1:11" ht="22.5">
      <c r="A389" s="1" t="s">
        <v>721</v>
      </c>
      <c r="B389" s="1" t="s">
        <v>673</v>
      </c>
      <c r="C389" s="7">
        <v>1636377198</v>
      </c>
      <c r="D389" s="7">
        <v>0</v>
      </c>
      <c r="E389" s="7">
        <v>0</v>
      </c>
      <c r="F389" s="7">
        <v>1636377198</v>
      </c>
      <c r="H389" s="59">
        <f>VLOOKUP($A389,'1er Trimestre (Final)'!$B$16:$G$463,3,0)-C389</f>
        <v>0</v>
      </c>
      <c r="I389" s="59">
        <f>VLOOKUP($A389,'1er Trimestre (Final)'!$B$16:$G$463,4,0)-D389</f>
        <v>0</v>
      </c>
      <c r="J389" s="59">
        <f>VLOOKUP($A389,'1er Trimestre (Final)'!$B$16:$G$463,5,0)-E389</f>
        <v>0</v>
      </c>
      <c r="K389" s="59">
        <f>VLOOKUP($A389,'1er Trimestre (Final)'!$B$16:$G$463,6,0)-F389</f>
        <v>0</v>
      </c>
    </row>
    <row r="390" spans="1:11" ht="11.25">
      <c r="A390" s="1" t="s">
        <v>722</v>
      </c>
      <c r="B390" s="1" t="s">
        <v>723</v>
      </c>
      <c r="C390" s="7">
        <v>952277</v>
      </c>
      <c r="D390" s="7">
        <v>0</v>
      </c>
      <c r="E390" s="7">
        <v>0</v>
      </c>
      <c r="F390" s="7">
        <v>952277</v>
      </c>
      <c r="H390" s="59">
        <f>VLOOKUP($A390,'1er Trimestre (Final)'!$B$16:$G$463,3,0)-C390</f>
        <v>0</v>
      </c>
      <c r="I390" s="59">
        <f>VLOOKUP($A390,'1er Trimestre (Final)'!$B$16:$G$463,4,0)-D390</f>
        <v>0</v>
      </c>
      <c r="J390" s="59">
        <f>VLOOKUP($A390,'1er Trimestre (Final)'!$B$16:$G$463,5,0)-E390</f>
        <v>0</v>
      </c>
      <c r="K390" s="59">
        <f>VLOOKUP($A390,'1er Trimestre (Final)'!$B$16:$G$463,6,0)-F390</f>
        <v>0</v>
      </c>
    </row>
    <row r="391" spans="1:11" ht="11.25">
      <c r="A391" s="1" t="s">
        <v>724</v>
      </c>
      <c r="B391" s="1" t="s">
        <v>725</v>
      </c>
      <c r="C391" s="7">
        <v>30659745</v>
      </c>
      <c r="D391" s="7">
        <v>0</v>
      </c>
      <c r="E391" s="7">
        <v>0</v>
      </c>
      <c r="F391" s="7">
        <v>30659745</v>
      </c>
      <c r="H391" s="59">
        <f>VLOOKUP($A391,'1er Trimestre (Final)'!$B$16:$G$463,3,0)-C391</f>
        <v>0</v>
      </c>
      <c r="I391" s="59">
        <f>VLOOKUP($A391,'1er Trimestre (Final)'!$B$16:$G$463,4,0)-D391</f>
        <v>0</v>
      </c>
      <c r="J391" s="59">
        <f>VLOOKUP($A391,'1er Trimestre (Final)'!$B$16:$G$463,5,0)-E391</f>
        <v>0</v>
      </c>
      <c r="K391" s="59">
        <f>VLOOKUP($A391,'1er Trimestre (Final)'!$B$16:$G$463,6,0)-F391</f>
        <v>0</v>
      </c>
    </row>
    <row r="392" spans="1:11" ht="22.5">
      <c r="A392" s="1" t="s">
        <v>726</v>
      </c>
      <c r="B392" s="1" t="s">
        <v>727</v>
      </c>
      <c r="C392" s="7">
        <v>1604765176</v>
      </c>
      <c r="D392" s="7">
        <v>0</v>
      </c>
      <c r="E392" s="7">
        <v>0</v>
      </c>
      <c r="F392" s="7">
        <v>1604765176</v>
      </c>
      <c r="H392" s="59">
        <f>VLOOKUP($A392,'1er Trimestre (Final)'!$B$16:$G$463,3,0)-C392</f>
        <v>0</v>
      </c>
      <c r="I392" s="59">
        <f>VLOOKUP($A392,'1er Trimestre (Final)'!$B$16:$G$463,4,0)-D392</f>
        <v>0</v>
      </c>
      <c r="J392" s="59">
        <f>VLOOKUP($A392,'1er Trimestre (Final)'!$B$16:$G$463,5,0)-E392</f>
        <v>0</v>
      </c>
      <c r="K392" s="59">
        <f>VLOOKUP($A392,'1er Trimestre (Final)'!$B$16:$G$463,6,0)-F392</f>
        <v>0</v>
      </c>
    </row>
    <row r="393" spans="1:11" ht="11.25">
      <c r="A393" s="1" t="s">
        <v>728</v>
      </c>
      <c r="B393" s="1" t="s">
        <v>729</v>
      </c>
      <c r="C393" s="7">
        <v>465012580</v>
      </c>
      <c r="D393" s="7">
        <v>115906826</v>
      </c>
      <c r="E393" s="7">
        <v>58675410</v>
      </c>
      <c r="F393" s="7">
        <v>407781164</v>
      </c>
      <c r="H393" s="59">
        <f>VLOOKUP($A393,'1er Trimestre (Final)'!$B$16:$G$463,3,0)-C393</f>
        <v>-1</v>
      </c>
      <c r="I393" s="59">
        <f>VLOOKUP($A393,'1er Trimestre (Final)'!$B$16:$G$463,4,0)-D393</f>
        <v>0</v>
      </c>
      <c r="J393" s="59">
        <f>VLOOKUP($A393,'1er Trimestre (Final)'!$B$16:$G$463,5,0)-E393</f>
        <v>1</v>
      </c>
      <c r="K393" s="59">
        <f>VLOOKUP($A393,'1er Trimestre (Final)'!$B$16:$G$463,6,0)-F393</f>
        <v>0</v>
      </c>
    </row>
    <row r="394" spans="1:11" ht="22.5">
      <c r="A394" s="1" t="s">
        <v>730</v>
      </c>
      <c r="B394" s="1" t="s">
        <v>731</v>
      </c>
      <c r="C394" s="7">
        <v>155066669</v>
      </c>
      <c r="D394" s="7">
        <v>34951879</v>
      </c>
      <c r="E394" s="7">
        <v>44014952</v>
      </c>
      <c r="F394" s="7">
        <v>164129742</v>
      </c>
      <c r="H394" s="59">
        <f>VLOOKUP($A394,'1er Trimestre (Final)'!$B$16:$G$463,3,0)-C394</f>
        <v>0</v>
      </c>
      <c r="I394" s="59">
        <f>VLOOKUP($A394,'1er Trimestre (Final)'!$B$16:$G$463,4,0)-D394</f>
        <v>0</v>
      </c>
      <c r="J394" s="59">
        <f>VLOOKUP($A394,'1er Trimestre (Final)'!$B$16:$G$463,5,0)-E394</f>
        <v>0</v>
      </c>
      <c r="K394" s="59">
        <f>VLOOKUP($A394,'1er Trimestre (Final)'!$B$16:$G$463,6,0)-F394</f>
        <v>0</v>
      </c>
    </row>
    <row r="395" spans="1:11" ht="22.5">
      <c r="A395" s="1" t="s">
        <v>732</v>
      </c>
      <c r="B395" s="1" t="s">
        <v>733</v>
      </c>
      <c r="C395" s="7">
        <v>155066669</v>
      </c>
      <c r="D395" s="7">
        <v>34951879</v>
      </c>
      <c r="E395" s="7">
        <v>44014952</v>
      </c>
      <c r="F395" s="7">
        <v>164129742</v>
      </c>
      <c r="H395" s="59">
        <f>VLOOKUP($A395,'1er Trimestre (Final)'!$B$16:$G$463,3,0)-C395</f>
        <v>0</v>
      </c>
      <c r="I395" s="59">
        <f>VLOOKUP($A395,'1er Trimestre (Final)'!$B$16:$G$463,4,0)-D395</f>
        <v>0</v>
      </c>
      <c r="J395" s="59">
        <f>VLOOKUP($A395,'1er Trimestre (Final)'!$B$16:$G$463,5,0)-E395</f>
        <v>0</v>
      </c>
      <c r="K395" s="59">
        <f>VLOOKUP($A395,'1er Trimestre (Final)'!$B$16:$G$463,6,0)-F395</f>
        <v>0</v>
      </c>
    </row>
    <row r="396" spans="1:11" ht="11.25">
      <c r="A396" s="1" t="s">
        <v>734</v>
      </c>
      <c r="B396" s="1" t="s">
        <v>735</v>
      </c>
      <c r="C396" s="7">
        <v>99137</v>
      </c>
      <c r="D396" s="7">
        <v>0</v>
      </c>
      <c r="E396" s="7">
        <v>0</v>
      </c>
      <c r="F396" s="7">
        <v>99137</v>
      </c>
      <c r="H396" s="59">
        <f>VLOOKUP($A396,'1er Trimestre (Final)'!$B$16:$G$463,3,0)-C396</f>
        <v>0</v>
      </c>
      <c r="I396" s="59">
        <f>VLOOKUP($A396,'1er Trimestre (Final)'!$B$16:$G$463,4,0)-D396</f>
        <v>0</v>
      </c>
      <c r="J396" s="59">
        <f>VLOOKUP($A396,'1er Trimestre (Final)'!$B$16:$G$463,5,0)-E396</f>
        <v>0</v>
      </c>
      <c r="K396" s="59">
        <f>VLOOKUP($A396,'1er Trimestre (Final)'!$B$16:$G$463,6,0)-F396</f>
        <v>0</v>
      </c>
    </row>
    <row r="397" spans="1:11" ht="11.25">
      <c r="A397" s="1" t="s">
        <v>736</v>
      </c>
      <c r="B397" s="1" t="s">
        <v>685</v>
      </c>
      <c r="C397" s="7">
        <v>99137</v>
      </c>
      <c r="D397" s="7">
        <v>0</v>
      </c>
      <c r="E397" s="7">
        <v>0</v>
      </c>
      <c r="F397" s="7">
        <v>99137</v>
      </c>
      <c r="H397" s="59">
        <f>VLOOKUP($A397,'1er Trimestre (Final)'!$B$16:$G$463,3,0)-C397</f>
        <v>0</v>
      </c>
      <c r="I397" s="59">
        <f>VLOOKUP($A397,'1er Trimestre (Final)'!$B$16:$G$463,4,0)-D397</f>
        <v>0</v>
      </c>
      <c r="J397" s="59">
        <f>VLOOKUP($A397,'1er Trimestre (Final)'!$B$16:$G$463,5,0)-E397</f>
        <v>0</v>
      </c>
      <c r="K397" s="59">
        <f>VLOOKUP($A397,'1er Trimestre (Final)'!$B$16:$G$463,6,0)-F397</f>
        <v>0</v>
      </c>
    </row>
    <row r="398" spans="1:11" ht="11.25">
      <c r="A398" s="1" t="s">
        <v>737</v>
      </c>
      <c r="B398" s="1" t="s">
        <v>738</v>
      </c>
      <c r="C398" s="7">
        <v>238804260</v>
      </c>
      <c r="D398" s="7">
        <v>0</v>
      </c>
      <c r="E398" s="7">
        <v>0</v>
      </c>
      <c r="F398" s="7">
        <v>238804260</v>
      </c>
      <c r="H398" s="59">
        <f>VLOOKUP($A398,'1er Trimestre (Final)'!$B$16:$G$463,3,0)-C398</f>
        <v>0</v>
      </c>
      <c r="I398" s="59">
        <f>VLOOKUP($A398,'1er Trimestre (Final)'!$B$16:$G$463,4,0)-D398</f>
        <v>0</v>
      </c>
      <c r="J398" s="59">
        <f>VLOOKUP($A398,'1er Trimestre (Final)'!$B$16:$G$463,5,0)-E398</f>
        <v>0</v>
      </c>
      <c r="K398" s="59">
        <f>VLOOKUP($A398,'1er Trimestre (Final)'!$B$16:$G$463,6,0)-F398</f>
        <v>0</v>
      </c>
    </row>
    <row r="399" spans="1:11" ht="11.25">
      <c r="A399" s="1" t="s">
        <v>739</v>
      </c>
      <c r="B399" s="1" t="s">
        <v>740</v>
      </c>
      <c r="C399" s="7">
        <v>92299784</v>
      </c>
      <c r="D399" s="7">
        <v>0</v>
      </c>
      <c r="E399" s="7">
        <v>0</v>
      </c>
      <c r="F399" s="7">
        <v>92299784</v>
      </c>
      <c r="H399" s="59">
        <f>VLOOKUP($A399,'1er Trimestre (Final)'!$B$16:$G$463,3,0)-C399</f>
        <v>0</v>
      </c>
      <c r="I399" s="59">
        <f>VLOOKUP($A399,'1er Trimestre (Final)'!$B$16:$G$463,4,0)-D399</f>
        <v>0</v>
      </c>
      <c r="J399" s="59">
        <f>VLOOKUP($A399,'1er Trimestre (Final)'!$B$16:$G$463,5,0)-E399</f>
        <v>0</v>
      </c>
      <c r="K399" s="59">
        <f>VLOOKUP($A399,'1er Trimestre (Final)'!$B$16:$G$463,6,0)-F399</f>
        <v>0</v>
      </c>
    </row>
    <row r="400" spans="1:11" ht="11.25">
      <c r="A400" s="1" t="s">
        <v>741</v>
      </c>
      <c r="B400" s="1" t="s">
        <v>742</v>
      </c>
      <c r="C400" s="7">
        <v>146504476</v>
      </c>
      <c r="D400" s="7">
        <v>0</v>
      </c>
      <c r="E400" s="7">
        <v>0</v>
      </c>
      <c r="F400" s="7">
        <v>146504476</v>
      </c>
      <c r="H400" s="59">
        <f>VLOOKUP($A400,'1er Trimestre (Final)'!$B$16:$G$463,3,0)-C400</f>
        <v>0</v>
      </c>
      <c r="I400" s="59">
        <f>VLOOKUP($A400,'1er Trimestre (Final)'!$B$16:$G$463,4,0)-D400</f>
        <v>0</v>
      </c>
      <c r="J400" s="59">
        <f>VLOOKUP($A400,'1er Trimestre (Final)'!$B$16:$G$463,5,0)-E400</f>
        <v>0</v>
      </c>
      <c r="K400" s="59">
        <f>VLOOKUP($A400,'1er Trimestre (Final)'!$B$16:$G$463,6,0)-F400</f>
        <v>0</v>
      </c>
    </row>
    <row r="401" spans="1:11" ht="11.25">
      <c r="A401" s="1" t="s">
        <v>743</v>
      </c>
      <c r="B401" s="1" t="s">
        <v>744</v>
      </c>
      <c r="C401" s="7">
        <v>71042513</v>
      </c>
      <c r="D401" s="7">
        <v>80954947</v>
      </c>
      <c r="E401" s="7">
        <v>14660459</v>
      </c>
      <c r="F401" s="7">
        <v>4748025</v>
      </c>
      <c r="H401" s="59">
        <f>VLOOKUP($A401,'1er Trimestre (Final)'!$B$16:$G$463,3,0)-C401</f>
        <v>0</v>
      </c>
      <c r="I401" s="59">
        <f>VLOOKUP($A401,'1er Trimestre (Final)'!$B$16:$G$463,4,0)-D401</f>
        <v>0</v>
      </c>
      <c r="J401" s="59">
        <f>VLOOKUP($A401,'1er Trimestre (Final)'!$B$16:$G$463,5,0)-E401</f>
        <v>0</v>
      </c>
      <c r="K401" s="59">
        <f>VLOOKUP($A401,'1er Trimestre (Final)'!$B$16:$G$463,6,0)-F401</f>
        <v>0</v>
      </c>
    </row>
    <row r="402" spans="1:11" ht="11.25">
      <c r="A402" s="1" t="s">
        <v>745</v>
      </c>
      <c r="B402" s="1" t="s">
        <v>746</v>
      </c>
      <c r="C402" s="7">
        <v>71042513</v>
      </c>
      <c r="D402" s="7">
        <v>80954947</v>
      </c>
      <c r="E402" s="7">
        <v>14660459</v>
      </c>
      <c r="F402" s="7">
        <v>4748025</v>
      </c>
      <c r="H402" s="59">
        <f>VLOOKUP($A402,'1er Trimestre (Final)'!$B$16:$G$463,3,0)-C402</f>
        <v>0</v>
      </c>
      <c r="I402" s="59">
        <f>VLOOKUP($A402,'1er Trimestre (Final)'!$B$16:$G$463,4,0)-D402</f>
        <v>0</v>
      </c>
      <c r="J402" s="59">
        <f>VLOOKUP($A402,'1er Trimestre (Final)'!$B$16:$G$463,5,0)-E402</f>
        <v>0</v>
      </c>
      <c r="K402" s="59">
        <f>VLOOKUP($A402,'1er Trimestre (Final)'!$B$16:$G$463,6,0)-F402</f>
        <v>0</v>
      </c>
    </row>
    <row r="403" spans="1:11" ht="11.25">
      <c r="A403" s="1" t="s">
        <v>747</v>
      </c>
      <c r="B403" s="1" t="s">
        <v>748</v>
      </c>
      <c r="C403" s="7">
        <v>-2101389778</v>
      </c>
      <c r="D403" s="7">
        <v>58675410</v>
      </c>
      <c r="E403" s="7">
        <v>115906826</v>
      </c>
      <c r="F403" s="7">
        <v>-2044158363</v>
      </c>
      <c r="H403" s="59">
        <f>VLOOKUP($A403,'1er Trimestre (Final)'!$B$16:$G$463,3,0)-C403</f>
        <v>1</v>
      </c>
      <c r="I403" s="59">
        <f>VLOOKUP($A403,'1er Trimestre (Final)'!$B$16:$G$463,4,0)-D403</f>
        <v>1</v>
      </c>
      <c r="J403" s="59">
        <f>VLOOKUP($A403,'1er Trimestre (Final)'!$B$16:$G$463,5,0)-E403</f>
        <v>0</v>
      </c>
      <c r="K403" s="59">
        <f>VLOOKUP($A403,'1er Trimestre (Final)'!$B$16:$G$463,6,0)-F403</f>
        <v>1</v>
      </c>
    </row>
    <row r="404" spans="1:11" ht="22.5">
      <c r="A404" s="1" t="s">
        <v>749</v>
      </c>
      <c r="B404" s="1" t="s">
        <v>750</v>
      </c>
      <c r="C404" s="7">
        <v>-1636377198</v>
      </c>
      <c r="D404" s="7">
        <v>0</v>
      </c>
      <c r="E404" s="7">
        <v>0</v>
      </c>
      <c r="F404" s="7">
        <v>-1636377198</v>
      </c>
      <c r="H404" s="59">
        <f>VLOOKUP($A404,'1er Trimestre (Final)'!$B$16:$G$463,3,0)-C404</f>
        <v>0</v>
      </c>
      <c r="I404" s="59">
        <f>VLOOKUP($A404,'1er Trimestre (Final)'!$B$16:$G$463,4,0)-D404</f>
        <v>0</v>
      </c>
      <c r="J404" s="59">
        <f>VLOOKUP($A404,'1er Trimestre (Final)'!$B$16:$G$463,5,0)-E404</f>
        <v>0</v>
      </c>
      <c r="K404" s="59">
        <f>VLOOKUP($A404,'1er Trimestre (Final)'!$B$16:$G$463,6,0)-F404</f>
        <v>0</v>
      </c>
    </row>
    <row r="405" spans="1:11" ht="22.5">
      <c r="A405" s="1" t="s">
        <v>751</v>
      </c>
      <c r="B405" s="1" t="s">
        <v>705</v>
      </c>
      <c r="C405" s="7">
        <v>-1636377198</v>
      </c>
      <c r="D405" s="7">
        <v>0</v>
      </c>
      <c r="E405" s="7">
        <v>0</v>
      </c>
      <c r="F405" s="7">
        <v>-1636377198</v>
      </c>
      <c r="H405" s="59">
        <f>VLOOKUP($A405,'1er Trimestre (Final)'!$B$16:$G$463,3,0)-C405</f>
        <v>0</v>
      </c>
      <c r="I405" s="59">
        <f>VLOOKUP($A405,'1er Trimestre (Final)'!$B$16:$G$463,4,0)-D405</f>
        <v>0</v>
      </c>
      <c r="J405" s="59">
        <f>VLOOKUP($A405,'1er Trimestre (Final)'!$B$16:$G$463,5,0)-E405</f>
        <v>0</v>
      </c>
      <c r="K405" s="59">
        <f>VLOOKUP($A405,'1er Trimestre (Final)'!$B$16:$G$463,6,0)-F405</f>
        <v>0</v>
      </c>
    </row>
    <row r="406" spans="1:11" ht="11.25">
      <c r="A406" s="1" t="s">
        <v>752</v>
      </c>
      <c r="B406" s="1" t="s">
        <v>753</v>
      </c>
      <c r="C406" s="7">
        <v>-465012580</v>
      </c>
      <c r="D406" s="7">
        <v>58675410</v>
      </c>
      <c r="E406" s="7">
        <v>115906826</v>
      </c>
      <c r="F406" s="7">
        <v>-407781164</v>
      </c>
      <c r="H406" s="59">
        <f>VLOOKUP($A406,'1er Trimestre (Final)'!$B$16:$G$463,3,0)-C406</f>
        <v>1</v>
      </c>
      <c r="I406" s="59">
        <f>VLOOKUP($A406,'1er Trimestre (Final)'!$B$16:$G$463,4,0)-D406</f>
        <v>1</v>
      </c>
      <c r="J406" s="59">
        <f>VLOOKUP($A406,'1er Trimestre (Final)'!$B$16:$G$463,5,0)-E406</f>
        <v>0</v>
      </c>
      <c r="K406" s="59">
        <f>VLOOKUP($A406,'1er Trimestre (Final)'!$B$16:$G$463,6,0)-F406</f>
        <v>0</v>
      </c>
    </row>
    <row r="407" spans="1:11" ht="11.25">
      <c r="A407" s="1" t="s">
        <v>754</v>
      </c>
      <c r="B407" s="1" t="s">
        <v>755</v>
      </c>
      <c r="C407" s="7">
        <v>-99137</v>
      </c>
      <c r="D407" s="7">
        <v>0</v>
      </c>
      <c r="E407" s="7">
        <v>0</v>
      </c>
      <c r="F407" s="7">
        <v>-99137</v>
      </c>
      <c r="H407" s="59">
        <f>VLOOKUP($A407,'1er Trimestre (Final)'!$B$16:$G$463,3,0)-C407</f>
        <v>0</v>
      </c>
      <c r="I407" s="59">
        <f>VLOOKUP($A407,'1er Trimestre (Final)'!$B$16:$G$463,4,0)-D407</f>
        <v>0</v>
      </c>
      <c r="J407" s="59">
        <f>VLOOKUP($A407,'1er Trimestre (Final)'!$B$16:$G$463,5,0)-E407</f>
        <v>0</v>
      </c>
      <c r="K407" s="59">
        <f>VLOOKUP($A407,'1er Trimestre (Final)'!$B$16:$G$463,6,0)-F407</f>
        <v>0</v>
      </c>
    </row>
    <row r="408" spans="1:11" ht="11.25">
      <c r="A408" s="1" t="s">
        <v>756</v>
      </c>
      <c r="B408" s="1" t="s">
        <v>757</v>
      </c>
      <c r="C408" s="7">
        <v>0</v>
      </c>
      <c r="D408" s="7">
        <v>0</v>
      </c>
      <c r="E408" s="7">
        <v>0</v>
      </c>
      <c r="F408" s="7">
        <v>0</v>
      </c>
      <c r="H408" s="59">
        <f>VLOOKUP($A408,'1er Trimestre (Final)'!$B$16:$G$463,3,0)-C408</f>
        <v>0</v>
      </c>
      <c r="I408" s="59">
        <f>VLOOKUP($A408,'1er Trimestre (Final)'!$B$16:$G$463,4,0)-D408</f>
        <v>0</v>
      </c>
      <c r="J408" s="59">
        <f>VLOOKUP($A408,'1er Trimestre (Final)'!$B$16:$G$463,5,0)-E408</f>
        <v>0</v>
      </c>
      <c r="K408" s="59">
        <f>VLOOKUP($A408,'1er Trimestre (Final)'!$B$16:$G$463,6,0)-F408</f>
        <v>0</v>
      </c>
    </row>
    <row r="409" spans="1:11" ht="11.25">
      <c r="A409" s="1" t="s">
        <v>758</v>
      </c>
      <c r="B409" s="1" t="s">
        <v>759</v>
      </c>
      <c r="C409" s="7">
        <v>-155066669</v>
      </c>
      <c r="D409" s="7">
        <v>44014952</v>
      </c>
      <c r="E409" s="7">
        <v>34951879</v>
      </c>
      <c r="F409" s="7">
        <v>-164129742</v>
      </c>
      <c r="H409" s="59">
        <f>VLOOKUP($A409,'1er Trimestre (Final)'!$B$16:$G$463,3,0)-C409</f>
        <v>0</v>
      </c>
      <c r="I409" s="59">
        <f>VLOOKUP($A409,'1er Trimestre (Final)'!$B$16:$G$463,4,0)-D409</f>
        <v>0</v>
      </c>
      <c r="J409" s="59">
        <f>VLOOKUP($A409,'1er Trimestre (Final)'!$B$16:$G$463,5,0)-E409</f>
        <v>0</v>
      </c>
      <c r="K409" s="59">
        <f>VLOOKUP($A409,'1er Trimestre (Final)'!$B$16:$G$463,6,0)-F409</f>
        <v>0</v>
      </c>
    </row>
    <row r="410" spans="1:11" ht="11.25">
      <c r="A410" s="1" t="s">
        <v>760</v>
      </c>
      <c r="B410" s="1" t="s">
        <v>761</v>
      </c>
      <c r="C410" s="7">
        <v>-238804260</v>
      </c>
      <c r="D410" s="7">
        <v>0</v>
      </c>
      <c r="E410" s="7">
        <v>0</v>
      </c>
      <c r="F410" s="7">
        <v>-238804260</v>
      </c>
      <c r="H410" s="59">
        <f>VLOOKUP($A410,'1er Trimestre (Final)'!$B$16:$G$463,3,0)-C410</f>
        <v>0</v>
      </c>
      <c r="I410" s="59">
        <f>VLOOKUP($A410,'1er Trimestre (Final)'!$B$16:$G$463,4,0)-D410</f>
        <v>0</v>
      </c>
      <c r="J410" s="59">
        <f>VLOOKUP($A410,'1er Trimestre (Final)'!$B$16:$G$463,5,0)-E410</f>
        <v>0</v>
      </c>
      <c r="K410" s="59">
        <f>VLOOKUP($A410,'1er Trimestre (Final)'!$B$16:$G$463,6,0)-F410</f>
        <v>0</v>
      </c>
    </row>
    <row r="411" spans="1:11" ht="11.25">
      <c r="A411" s="1" t="s">
        <v>762</v>
      </c>
      <c r="B411" s="1" t="s">
        <v>763</v>
      </c>
      <c r="C411" s="7">
        <v>-71042513</v>
      </c>
      <c r="D411" s="7">
        <v>14660459</v>
      </c>
      <c r="E411" s="7">
        <v>80954947</v>
      </c>
      <c r="F411" s="7">
        <v>-4748025</v>
      </c>
      <c r="H411" s="59">
        <f>VLOOKUP($A411,'1er Trimestre (Final)'!$B$16:$G$463,3,0)-C411</f>
        <v>0</v>
      </c>
      <c r="I411" s="59">
        <f>VLOOKUP($A411,'1er Trimestre (Final)'!$B$16:$G$463,4,0)-D411</f>
        <v>0</v>
      </c>
      <c r="J411" s="59">
        <f>VLOOKUP($A411,'1er Trimestre (Final)'!$B$16:$G$463,5,0)-E411</f>
        <v>0</v>
      </c>
      <c r="K411" s="59">
        <f>VLOOKUP($A411,'1er Trimestre (Final)'!$B$16:$G$463,6,0)-F411</f>
        <v>0</v>
      </c>
    </row>
  </sheetData>
  <sheetProtection/>
  <autoFilter ref="A5:K41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0"/>
  <sheetViews>
    <sheetView showGridLines="0" tabSelected="1" zoomScale="85" zoomScaleNormal="85" zoomScalePageLayoutView="0" workbookViewId="0" topLeftCell="A1">
      <pane ySplit="17" topLeftCell="A18" activePane="bottomLeft" state="frozen"/>
      <selection pane="topLeft" activeCell="A1" sqref="A1"/>
      <selection pane="bottomLeft" activeCell="A18" sqref="A18"/>
    </sheetView>
  </sheetViews>
  <sheetFormatPr defaultColWidth="12" defaultRowHeight="15" customHeight="1"/>
  <cols>
    <col min="1" max="1" width="5.16015625" style="21" customWidth="1"/>
    <col min="2" max="2" width="13.16015625" style="66" customWidth="1"/>
    <col min="3" max="3" width="47.66015625" style="66" customWidth="1"/>
    <col min="4" max="9" width="24.83203125" style="66" customWidth="1"/>
    <col min="10" max="10" width="3.16015625" style="67" customWidth="1"/>
    <col min="11" max="11" width="12" style="67" customWidth="1"/>
    <col min="12" max="16384" width="12" style="67" customWidth="1"/>
  </cols>
  <sheetData>
    <row r="1" spans="1:9" s="66" customFormat="1" ht="15" customHeight="1">
      <c r="A1" s="8"/>
      <c r="B1" s="64"/>
      <c r="C1" s="64"/>
      <c r="D1" s="65"/>
      <c r="E1" s="65"/>
      <c r="F1" s="65"/>
      <c r="G1" s="65"/>
      <c r="H1" s="65"/>
      <c r="I1" s="65"/>
    </row>
    <row r="2" spans="1:9" s="66" customFormat="1" ht="15" customHeight="1">
      <c r="A2" s="8"/>
      <c r="B2" s="64"/>
      <c r="C2" s="64"/>
      <c r="D2" s="65"/>
      <c r="E2" s="65"/>
      <c r="F2" s="65"/>
      <c r="G2" s="65"/>
      <c r="H2" s="65"/>
      <c r="I2" s="65"/>
    </row>
    <row r="3" spans="1:9" s="66" customFormat="1" ht="15" customHeight="1">
      <c r="A3" s="8"/>
      <c r="B3" s="64"/>
      <c r="C3" s="64"/>
      <c r="D3" s="65"/>
      <c r="E3" s="65"/>
      <c r="F3" s="65"/>
      <c r="G3" s="65"/>
      <c r="H3" s="65"/>
      <c r="I3" s="65"/>
    </row>
    <row r="4" spans="1:9" s="66" customFormat="1" ht="15" customHeight="1">
      <c r="A4" s="8"/>
      <c r="B4" s="64"/>
      <c r="C4" s="64"/>
      <c r="D4" s="65"/>
      <c r="E4" s="65"/>
      <c r="F4" s="65"/>
      <c r="G4" s="65"/>
      <c r="H4" s="65"/>
      <c r="I4" s="65"/>
    </row>
    <row r="5" spans="1:9" s="66" customFormat="1" ht="15" customHeight="1">
      <c r="A5" s="8"/>
      <c r="B5" s="64"/>
      <c r="C5" s="64"/>
      <c r="D5" s="65"/>
      <c r="E5" s="65"/>
      <c r="F5" s="65"/>
      <c r="G5" s="65"/>
      <c r="H5" s="65"/>
      <c r="I5" s="65"/>
    </row>
    <row r="6" spans="1:9" s="66" customFormat="1" ht="15" customHeight="1">
      <c r="A6" s="8"/>
      <c r="B6" s="64"/>
      <c r="C6" s="64"/>
      <c r="D6" s="65"/>
      <c r="E6" s="65"/>
      <c r="F6" s="65"/>
      <c r="G6" s="65"/>
      <c r="H6" s="65"/>
      <c r="I6" s="65"/>
    </row>
    <row r="7" spans="1:9" s="66" customFormat="1" ht="15" customHeight="1">
      <c r="A7" s="8"/>
      <c r="B7" s="64"/>
      <c r="C7" s="64"/>
      <c r="D7" s="65"/>
      <c r="E7" s="65"/>
      <c r="F7" s="65"/>
      <c r="G7" s="65"/>
      <c r="H7" s="65"/>
      <c r="I7" s="65"/>
    </row>
    <row r="8" spans="1:9" s="66" customFormat="1" ht="15" customHeight="1">
      <c r="A8" s="8"/>
      <c r="B8" s="61" t="s">
        <v>844</v>
      </c>
      <c r="C8" s="72"/>
      <c r="D8" s="73"/>
      <c r="E8" s="73"/>
      <c r="F8" s="73"/>
      <c r="G8" s="73"/>
      <c r="H8" s="73"/>
      <c r="I8" s="73"/>
    </row>
    <row r="9" spans="1:9" s="66" customFormat="1" ht="15" customHeight="1">
      <c r="A9" s="8"/>
      <c r="B9" s="61" t="s">
        <v>845</v>
      </c>
      <c r="C9" s="72"/>
      <c r="D9" s="73"/>
      <c r="E9" s="73"/>
      <c r="F9" s="61" t="s">
        <v>858</v>
      </c>
      <c r="G9" s="73"/>
      <c r="H9" s="73"/>
      <c r="I9" s="73"/>
    </row>
    <row r="10" spans="1:9" s="66" customFormat="1" ht="15" customHeight="1">
      <c r="A10" s="8"/>
      <c r="B10" s="61" t="s">
        <v>846</v>
      </c>
      <c r="C10" s="72"/>
      <c r="D10" s="73"/>
      <c r="E10" s="73"/>
      <c r="F10" s="61" t="s">
        <v>847</v>
      </c>
      <c r="G10" s="73"/>
      <c r="H10" s="73"/>
      <c r="I10" s="73"/>
    </row>
    <row r="11" spans="1:9" s="66" customFormat="1" ht="15" customHeight="1">
      <c r="A11" s="8"/>
      <c r="B11" s="61" t="s">
        <v>848</v>
      </c>
      <c r="C11" s="72"/>
      <c r="D11" s="73"/>
      <c r="E11" s="73"/>
      <c r="F11" s="61" t="s">
        <v>849</v>
      </c>
      <c r="G11" s="73"/>
      <c r="H11" s="73"/>
      <c r="I11" s="73"/>
    </row>
    <row r="12" spans="1:9" s="66" customFormat="1" ht="15" customHeight="1">
      <c r="A12" s="8"/>
      <c r="B12" s="61" t="s">
        <v>850</v>
      </c>
      <c r="C12" s="72"/>
      <c r="D12" s="73"/>
      <c r="E12" s="73"/>
      <c r="F12" s="62" t="s">
        <v>851</v>
      </c>
      <c r="G12" s="73"/>
      <c r="H12" s="73"/>
      <c r="I12" s="73"/>
    </row>
    <row r="13" spans="1:9" s="66" customFormat="1" ht="15" customHeight="1">
      <c r="A13" s="8"/>
      <c r="B13" s="61" t="s">
        <v>852</v>
      </c>
      <c r="C13" s="72"/>
      <c r="D13" s="73"/>
      <c r="E13" s="73"/>
      <c r="F13" s="61" t="s">
        <v>853</v>
      </c>
      <c r="G13" s="73"/>
      <c r="H13" s="73"/>
      <c r="I13" s="73"/>
    </row>
    <row r="14" spans="1:9" s="66" customFormat="1" ht="15" customHeight="1">
      <c r="A14" s="8"/>
      <c r="B14" s="61" t="s">
        <v>854</v>
      </c>
      <c r="C14" s="72"/>
      <c r="D14" s="73"/>
      <c r="E14" s="73"/>
      <c r="F14" s="61" t="s">
        <v>859</v>
      </c>
      <c r="G14" s="73"/>
      <c r="H14" s="73"/>
      <c r="I14" s="73"/>
    </row>
    <row r="15" spans="1:9" s="66" customFormat="1" ht="15" customHeight="1">
      <c r="A15" s="8"/>
      <c r="B15" s="61" t="s">
        <v>855</v>
      </c>
      <c r="C15" s="72"/>
      <c r="D15" s="73"/>
      <c r="E15" s="73"/>
      <c r="F15" s="61" t="s">
        <v>856</v>
      </c>
      <c r="G15" s="73"/>
      <c r="H15" s="73"/>
      <c r="I15" s="74" t="s">
        <v>857</v>
      </c>
    </row>
    <row r="16" spans="2:9" s="17" customFormat="1" ht="15" customHeight="1">
      <c r="B16" s="92" t="s">
        <v>835</v>
      </c>
      <c r="C16" s="92" t="s">
        <v>836</v>
      </c>
      <c r="D16" s="90" t="s">
        <v>837</v>
      </c>
      <c r="E16" s="90" t="s">
        <v>838</v>
      </c>
      <c r="F16" s="90" t="s">
        <v>839</v>
      </c>
      <c r="G16" s="90" t="s">
        <v>840</v>
      </c>
      <c r="H16" s="90" t="s">
        <v>841</v>
      </c>
      <c r="I16" s="90" t="s">
        <v>842</v>
      </c>
    </row>
    <row r="17" spans="2:9" s="17" customFormat="1" ht="15" customHeight="1">
      <c r="B17" s="92"/>
      <c r="C17" s="92" t="s">
        <v>843</v>
      </c>
      <c r="D17" s="90"/>
      <c r="E17" s="90"/>
      <c r="F17" s="90"/>
      <c r="G17" s="90"/>
      <c r="H17" s="90"/>
      <c r="I17" s="90"/>
    </row>
    <row r="18" spans="1:9" ht="18" customHeight="1">
      <c r="A18" s="19"/>
      <c r="B18" s="77" t="s">
        <v>8</v>
      </c>
      <c r="C18" s="77" t="s">
        <v>9</v>
      </c>
      <c r="D18" s="78">
        <v>1324615415</v>
      </c>
      <c r="E18" s="78">
        <v>522690204</v>
      </c>
      <c r="F18" s="78">
        <v>459439946</v>
      </c>
      <c r="G18" s="78">
        <v>1387865673</v>
      </c>
      <c r="H18" s="78">
        <v>532853788</v>
      </c>
      <c r="I18" s="78">
        <v>855011885</v>
      </c>
    </row>
    <row r="19" spans="1:9" ht="18" customHeight="1">
      <c r="A19" s="19"/>
      <c r="B19" s="77" t="s">
        <v>11</v>
      </c>
      <c r="C19" s="77" t="s">
        <v>12</v>
      </c>
      <c r="D19" s="78">
        <v>59719009</v>
      </c>
      <c r="E19" s="78">
        <v>194483162</v>
      </c>
      <c r="F19" s="78">
        <v>203171540</v>
      </c>
      <c r="G19" s="78">
        <v>51030631</v>
      </c>
      <c r="H19" s="78">
        <v>51030631</v>
      </c>
      <c r="I19" s="78">
        <v>0</v>
      </c>
    </row>
    <row r="20" spans="1:9" ht="18" customHeight="1">
      <c r="A20" s="19"/>
      <c r="B20" s="77" t="s">
        <v>13</v>
      </c>
      <c r="C20" s="77" t="s">
        <v>14</v>
      </c>
      <c r="D20" s="78">
        <v>371172</v>
      </c>
      <c r="E20" s="78">
        <v>23580</v>
      </c>
      <c r="F20" s="78">
        <v>11790</v>
      </c>
      <c r="G20" s="78">
        <v>382962</v>
      </c>
      <c r="H20" s="78">
        <v>382962</v>
      </c>
      <c r="I20" s="78">
        <v>0</v>
      </c>
    </row>
    <row r="21" spans="1:9" s="66" customFormat="1" ht="18" customHeight="1">
      <c r="A21" s="19"/>
      <c r="B21" s="75" t="s">
        <v>15</v>
      </c>
      <c r="C21" s="76" t="s">
        <v>16</v>
      </c>
      <c r="D21" s="63">
        <v>369076</v>
      </c>
      <c r="E21" s="63">
        <v>0</v>
      </c>
      <c r="F21" s="63">
        <v>0</v>
      </c>
      <c r="G21" s="63">
        <v>369076</v>
      </c>
      <c r="H21" s="63">
        <v>369076</v>
      </c>
      <c r="I21" s="63">
        <v>0</v>
      </c>
    </row>
    <row r="22" spans="1:9" s="66" customFormat="1" ht="18" customHeight="1">
      <c r="A22" s="19"/>
      <c r="B22" s="75" t="s">
        <v>17</v>
      </c>
      <c r="C22" s="75" t="s">
        <v>18</v>
      </c>
      <c r="D22" s="63">
        <v>2096</v>
      </c>
      <c r="E22" s="63">
        <v>23580</v>
      </c>
      <c r="F22" s="63">
        <v>11790</v>
      </c>
      <c r="G22" s="63">
        <v>13886</v>
      </c>
      <c r="H22" s="63">
        <v>13886</v>
      </c>
      <c r="I22" s="63">
        <v>0</v>
      </c>
    </row>
    <row r="23" spans="1:9" ht="18" customHeight="1">
      <c r="A23" s="19"/>
      <c r="B23" s="77" t="s">
        <v>19</v>
      </c>
      <c r="C23" s="77" t="s">
        <v>20</v>
      </c>
      <c r="D23" s="78">
        <v>59347837</v>
      </c>
      <c r="E23" s="78">
        <v>194459582</v>
      </c>
      <c r="F23" s="78">
        <v>203159750</v>
      </c>
      <c r="G23" s="78">
        <v>50647669</v>
      </c>
      <c r="H23" s="78">
        <v>50647669</v>
      </c>
      <c r="I23" s="78">
        <v>0</v>
      </c>
    </row>
    <row r="24" spans="1:9" s="66" customFormat="1" ht="18" customHeight="1">
      <c r="A24" s="19"/>
      <c r="B24" s="75" t="s">
        <v>21</v>
      </c>
      <c r="C24" s="75" t="s">
        <v>22</v>
      </c>
      <c r="D24" s="63">
        <v>59347837</v>
      </c>
      <c r="E24" s="63">
        <v>194459582</v>
      </c>
      <c r="F24" s="63">
        <v>203159750</v>
      </c>
      <c r="G24" s="63">
        <v>50647669</v>
      </c>
      <c r="H24" s="63">
        <v>50647669</v>
      </c>
      <c r="I24" s="63">
        <v>0</v>
      </c>
    </row>
    <row r="25" spans="1:9" s="66" customFormat="1" ht="18" customHeight="1">
      <c r="A25" s="19"/>
      <c r="B25" s="75" t="s">
        <v>23</v>
      </c>
      <c r="C25" s="75" t="s">
        <v>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</row>
    <row r="26" spans="1:9" ht="18" customHeight="1">
      <c r="A26" s="19"/>
      <c r="B26" s="77" t="s">
        <v>25</v>
      </c>
      <c r="C26" s="77" t="s">
        <v>26</v>
      </c>
      <c r="D26" s="78">
        <v>315304317</v>
      </c>
      <c r="E26" s="78">
        <v>20918779</v>
      </c>
      <c r="F26" s="78">
        <v>26493115</v>
      </c>
      <c r="G26" s="78">
        <v>309729981</v>
      </c>
      <c r="H26" s="78">
        <v>0</v>
      </c>
      <c r="I26" s="78">
        <v>309729981</v>
      </c>
    </row>
    <row r="27" spans="1:9" ht="18" customHeight="1">
      <c r="A27" s="19"/>
      <c r="B27" s="77" t="s">
        <v>27</v>
      </c>
      <c r="C27" s="77" t="s">
        <v>28</v>
      </c>
      <c r="D27" s="78">
        <v>315304317</v>
      </c>
      <c r="E27" s="78">
        <v>20918779</v>
      </c>
      <c r="F27" s="78">
        <v>26493115</v>
      </c>
      <c r="G27" s="78">
        <v>309729981</v>
      </c>
      <c r="H27" s="78">
        <v>0</v>
      </c>
      <c r="I27" s="78">
        <v>309729981</v>
      </c>
    </row>
    <row r="28" spans="1:9" s="66" customFormat="1" ht="18" customHeight="1">
      <c r="A28" s="19"/>
      <c r="B28" s="75" t="s">
        <v>29</v>
      </c>
      <c r="C28" s="75" t="s">
        <v>30</v>
      </c>
      <c r="D28" s="63">
        <v>315304317</v>
      </c>
      <c r="E28" s="63">
        <v>20918779</v>
      </c>
      <c r="F28" s="63">
        <v>26493115</v>
      </c>
      <c r="G28" s="63">
        <v>309729981</v>
      </c>
      <c r="H28" s="63">
        <v>0</v>
      </c>
      <c r="I28" s="63">
        <v>309729981</v>
      </c>
    </row>
    <row r="29" spans="1:9" ht="18" customHeight="1">
      <c r="A29" s="19"/>
      <c r="B29" s="77" t="s">
        <v>31</v>
      </c>
      <c r="C29" s="77" t="s">
        <v>32</v>
      </c>
      <c r="D29" s="78">
        <v>838555321</v>
      </c>
      <c r="E29" s="78">
        <v>304578850</v>
      </c>
      <c r="F29" s="78">
        <v>226227132</v>
      </c>
      <c r="G29" s="78">
        <v>916907039</v>
      </c>
      <c r="H29" s="78">
        <v>480161975</v>
      </c>
      <c r="I29" s="78">
        <v>436745064</v>
      </c>
    </row>
    <row r="30" spans="1:9" ht="18" customHeight="1">
      <c r="A30" s="19"/>
      <c r="B30" s="77" t="s">
        <v>33</v>
      </c>
      <c r="C30" s="77" t="s">
        <v>34</v>
      </c>
      <c r="D30" s="78">
        <v>0</v>
      </c>
      <c r="E30" s="78">
        <v>23415580</v>
      </c>
      <c r="F30" s="78">
        <v>23415580</v>
      </c>
      <c r="G30" s="78">
        <v>0</v>
      </c>
      <c r="H30" s="78">
        <v>0</v>
      </c>
      <c r="I30" s="78">
        <v>0</v>
      </c>
    </row>
    <row r="31" spans="1:9" s="66" customFormat="1" ht="18" customHeight="1">
      <c r="A31" s="19"/>
      <c r="B31" s="75" t="s">
        <v>35</v>
      </c>
      <c r="C31" s="75" t="s">
        <v>36</v>
      </c>
      <c r="D31" s="63">
        <v>0</v>
      </c>
      <c r="E31" s="63">
        <v>2295941</v>
      </c>
      <c r="F31" s="63">
        <v>2295941</v>
      </c>
      <c r="G31" s="63">
        <v>0</v>
      </c>
      <c r="H31" s="63">
        <v>0</v>
      </c>
      <c r="I31" s="63">
        <v>0</v>
      </c>
    </row>
    <row r="32" spans="1:9" s="66" customFormat="1" ht="18" customHeight="1">
      <c r="A32" s="19"/>
      <c r="B32" s="75" t="s">
        <v>37</v>
      </c>
      <c r="C32" s="75" t="s">
        <v>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</row>
    <row r="33" spans="1:9" s="66" customFormat="1" ht="18" customHeight="1">
      <c r="A33" s="19"/>
      <c r="B33" s="75" t="s">
        <v>39</v>
      </c>
      <c r="C33" s="75" t="s">
        <v>40</v>
      </c>
      <c r="D33" s="63">
        <v>0</v>
      </c>
      <c r="E33" s="63">
        <v>21119639</v>
      </c>
      <c r="F33" s="63">
        <v>21119639</v>
      </c>
      <c r="G33" s="63">
        <v>0</v>
      </c>
      <c r="H33" s="63">
        <v>0</v>
      </c>
      <c r="I33" s="63">
        <v>0</v>
      </c>
    </row>
    <row r="34" spans="1:9" ht="18" customHeight="1">
      <c r="A34" s="19"/>
      <c r="B34" s="77" t="s">
        <v>41</v>
      </c>
      <c r="C34" s="77" t="s">
        <v>42</v>
      </c>
      <c r="D34" s="78">
        <v>8594791</v>
      </c>
      <c r="E34" s="78">
        <v>46444687</v>
      </c>
      <c r="F34" s="78">
        <v>46444687</v>
      </c>
      <c r="G34" s="78">
        <v>8594791</v>
      </c>
      <c r="H34" s="78">
        <v>8594791</v>
      </c>
      <c r="I34" s="78">
        <v>0</v>
      </c>
    </row>
    <row r="35" spans="1:9" s="66" customFormat="1" ht="18" customHeight="1">
      <c r="A35" s="19"/>
      <c r="B35" s="75" t="s">
        <v>43</v>
      </c>
      <c r="C35" s="75" t="s">
        <v>44</v>
      </c>
      <c r="D35" s="63">
        <v>8594791</v>
      </c>
      <c r="E35" s="63">
        <v>46444687</v>
      </c>
      <c r="F35" s="63">
        <v>46444687</v>
      </c>
      <c r="G35" s="63">
        <v>8594791</v>
      </c>
      <c r="H35" s="63">
        <v>8594791</v>
      </c>
      <c r="I35" s="63">
        <v>0</v>
      </c>
    </row>
    <row r="36" spans="1:9" ht="18" customHeight="1">
      <c r="A36" s="19"/>
      <c r="B36" s="77" t="s">
        <v>45</v>
      </c>
      <c r="C36" s="77" t="s">
        <v>46</v>
      </c>
      <c r="D36" s="78">
        <v>12972519</v>
      </c>
      <c r="E36" s="78">
        <v>155690578</v>
      </c>
      <c r="F36" s="78">
        <v>92468931</v>
      </c>
      <c r="G36" s="78">
        <v>76194166</v>
      </c>
      <c r="H36" s="78">
        <v>76194166</v>
      </c>
      <c r="I36" s="78">
        <v>0</v>
      </c>
    </row>
    <row r="37" spans="1:9" s="66" customFormat="1" ht="18" customHeight="1">
      <c r="A37" s="19"/>
      <c r="B37" s="75" t="s">
        <v>47</v>
      </c>
      <c r="C37" s="75" t="s">
        <v>48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</row>
    <row r="38" spans="1:9" s="66" customFormat="1" ht="18" customHeight="1">
      <c r="A38" s="19"/>
      <c r="B38" s="75" t="s">
        <v>49</v>
      </c>
      <c r="C38" s="75" t="s">
        <v>50</v>
      </c>
      <c r="D38" s="63">
        <v>5032130</v>
      </c>
      <c r="E38" s="63">
        <v>90580415</v>
      </c>
      <c r="F38" s="63">
        <v>83202930</v>
      </c>
      <c r="G38" s="63">
        <v>12409615</v>
      </c>
      <c r="H38" s="63">
        <v>12409615</v>
      </c>
      <c r="I38" s="63">
        <v>0</v>
      </c>
    </row>
    <row r="39" spans="1:9" s="66" customFormat="1" ht="18" customHeight="1">
      <c r="A39" s="19"/>
      <c r="B39" s="75" t="s">
        <v>51</v>
      </c>
      <c r="C39" s="75" t="s">
        <v>52</v>
      </c>
      <c r="D39" s="63">
        <v>7940389</v>
      </c>
      <c r="E39" s="63">
        <v>65110163</v>
      </c>
      <c r="F39" s="63">
        <v>9266001</v>
      </c>
      <c r="G39" s="63">
        <v>63784551</v>
      </c>
      <c r="H39" s="63">
        <v>63784551</v>
      </c>
      <c r="I39" s="63">
        <v>0</v>
      </c>
    </row>
    <row r="40" spans="1:9" ht="18" customHeight="1">
      <c r="A40" s="19"/>
      <c r="B40" s="77" t="s">
        <v>53</v>
      </c>
      <c r="C40" s="77" t="s">
        <v>54</v>
      </c>
      <c r="D40" s="78">
        <v>404297870</v>
      </c>
      <c r="E40" s="78">
        <v>33439522</v>
      </c>
      <c r="F40" s="78">
        <v>42364374</v>
      </c>
      <c r="G40" s="78">
        <v>395373018</v>
      </c>
      <c r="H40" s="78">
        <v>395373018</v>
      </c>
      <c r="I40" s="78">
        <v>0</v>
      </c>
    </row>
    <row r="41" spans="1:9" s="66" customFormat="1" ht="18" customHeight="1">
      <c r="A41" s="19"/>
      <c r="B41" s="75" t="s">
        <v>55</v>
      </c>
      <c r="C41" s="75" t="s">
        <v>56</v>
      </c>
      <c r="D41" s="63">
        <v>402559362</v>
      </c>
      <c r="E41" s="63">
        <v>29520972</v>
      </c>
      <c r="F41" s="63">
        <v>40803498</v>
      </c>
      <c r="G41" s="63">
        <v>391276836</v>
      </c>
      <c r="H41" s="63">
        <v>391276836</v>
      </c>
      <c r="I41" s="63">
        <v>0</v>
      </c>
    </row>
    <row r="42" spans="1:9" s="66" customFormat="1" ht="18" customHeight="1">
      <c r="A42" s="19"/>
      <c r="B42" s="75" t="s">
        <v>57</v>
      </c>
      <c r="C42" s="75" t="s">
        <v>58</v>
      </c>
      <c r="D42" s="63">
        <v>1738508</v>
      </c>
      <c r="E42" s="63">
        <v>3918550</v>
      </c>
      <c r="F42" s="63">
        <v>1560876</v>
      </c>
      <c r="G42" s="63">
        <v>4096182</v>
      </c>
      <c r="H42" s="63">
        <v>4096182</v>
      </c>
      <c r="I42" s="63">
        <v>0</v>
      </c>
    </row>
    <row r="43" spans="1:9" s="66" customFormat="1" ht="18" customHeight="1">
      <c r="A43" s="19"/>
      <c r="B43" s="75" t="s">
        <v>59</v>
      </c>
      <c r="C43" s="75" t="s">
        <v>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</row>
    <row r="44" spans="1:9" ht="18" customHeight="1">
      <c r="A44" s="19"/>
      <c r="B44" s="77" t="s">
        <v>61</v>
      </c>
      <c r="C44" s="77" t="s">
        <v>62</v>
      </c>
      <c r="D44" s="78">
        <v>54630314</v>
      </c>
      <c r="E44" s="78">
        <v>5859646</v>
      </c>
      <c r="F44" s="78">
        <v>0</v>
      </c>
      <c r="G44" s="78">
        <v>60489960</v>
      </c>
      <c r="H44" s="78">
        <v>0</v>
      </c>
      <c r="I44" s="78">
        <v>60489960</v>
      </c>
    </row>
    <row r="45" spans="1:9" s="66" customFormat="1" ht="18" customHeight="1">
      <c r="A45" s="19"/>
      <c r="B45" s="75" t="s">
        <v>63</v>
      </c>
      <c r="C45" s="75" t="s">
        <v>64</v>
      </c>
      <c r="D45" s="63">
        <v>54630314</v>
      </c>
      <c r="E45" s="63">
        <v>5859646</v>
      </c>
      <c r="F45" s="63">
        <v>0</v>
      </c>
      <c r="G45" s="63">
        <v>60489960</v>
      </c>
      <c r="H45" s="63">
        <v>0</v>
      </c>
      <c r="I45" s="63">
        <v>60489960</v>
      </c>
    </row>
    <row r="46" spans="1:9" ht="18" customHeight="1">
      <c r="A46" s="19"/>
      <c r="B46" s="77" t="s">
        <v>65</v>
      </c>
      <c r="C46" s="77" t="s">
        <v>66</v>
      </c>
      <c r="D46" s="78">
        <v>358059827</v>
      </c>
      <c r="E46" s="78">
        <v>39728837</v>
      </c>
      <c r="F46" s="78">
        <v>21533560</v>
      </c>
      <c r="G46" s="78">
        <v>376255104</v>
      </c>
      <c r="H46" s="78">
        <v>0</v>
      </c>
      <c r="I46" s="78">
        <v>376255104</v>
      </c>
    </row>
    <row r="47" spans="1:9" s="66" customFormat="1" ht="18" customHeight="1">
      <c r="A47" s="19"/>
      <c r="B47" s="75" t="s">
        <v>67</v>
      </c>
      <c r="C47" s="75" t="s">
        <v>68</v>
      </c>
      <c r="D47" s="63">
        <v>324104820</v>
      </c>
      <c r="E47" s="63">
        <v>17715165</v>
      </c>
      <c r="F47" s="63">
        <v>9118025</v>
      </c>
      <c r="G47" s="63">
        <v>332701960</v>
      </c>
      <c r="H47" s="63">
        <v>0</v>
      </c>
      <c r="I47" s="63">
        <v>332701960</v>
      </c>
    </row>
    <row r="48" spans="1:9" s="66" customFormat="1" ht="18" customHeight="1">
      <c r="A48" s="19"/>
      <c r="B48" s="75" t="s">
        <v>69</v>
      </c>
      <c r="C48" s="75" t="s">
        <v>70</v>
      </c>
      <c r="D48" s="63">
        <v>19825977</v>
      </c>
      <c r="E48" s="63">
        <v>0</v>
      </c>
      <c r="F48" s="63">
        <v>9581</v>
      </c>
      <c r="G48" s="63">
        <v>19816396</v>
      </c>
      <c r="H48" s="63">
        <v>0</v>
      </c>
      <c r="I48" s="63">
        <v>19816396</v>
      </c>
    </row>
    <row r="49" spans="1:9" s="66" customFormat="1" ht="18" customHeight="1">
      <c r="A49" s="19"/>
      <c r="B49" s="75" t="s">
        <v>71</v>
      </c>
      <c r="C49" s="75" t="s">
        <v>72</v>
      </c>
      <c r="D49" s="63">
        <v>1137799</v>
      </c>
      <c r="E49" s="63">
        <v>0</v>
      </c>
      <c r="F49" s="63">
        <v>0</v>
      </c>
      <c r="G49" s="63">
        <v>1137799</v>
      </c>
      <c r="H49" s="63">
        <v>0</v>
      </c>
      <c r="I49" s="63">
        <v>1137799</v>
      </c>
    </row>
    <row r="50" spans="1:9" s="66" customFormat="1" ht="18" customHeight="1">
      <c r="A50" s="19"/>
      <c r="B50" s="75" t="s">
        <v>73</v>
      </c>
      <c r="C50" s="75" t="s">
        <v>74</v>
      </c>
      <c r="D50" s="63">
        <v>24799</v>
      </c>
      <c r="E50" s="63">
        <v>0</v>
      </c>
      <c r="F50" s="63">
        <v>0</v>
      </c>
      <c r="G50" s="63">
        <v>24799</v>
      </c>
      <c r="H50" s="63">
        <v>0</v>
      </c>
      <c r="I50" s="63">
        <v>24799</v>
      </c>
    </row>
    <row r="51" spans="1:9" s="66" customFormat="1" ht="18" customHeight="1">
      <c r="A51" s="19"/>
      <c r="B51" s="75" t="s">
        <v>75</v>
      </c>
      <c r="C51" s="75" t="s">
        <v>76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</row>
    <row r="52" spans="1:9" s="66" customFormat="1" ht="18" customHeight="1">
      <c r="A52" s="19"/>
      <c r="B52" s="75" t="s">
        <v>77</v>
      </c>
      <c r="C52" s="75" t="s">
        <v>78</v>
      </c>
      <c r="D52" s="63">
        <v>36026</v>
      </c>
      <c r="E52" s="63">
        <v>0</v>
      </c>
      <c r="F52" s="63">
        <v>0</v>
      </c>
      <c r="G52" s="63">
        <v>36026</v>
      </c>
      <c r="H52" s="63">
        <v>0</v>
      </c>
      <c r="I52" s="63">
        <v>36026</v>
      </c>
    </row>
    <row r="53" spans="1:9" s="66" customFormat="1" ht="18" customHeight="1">
      <c r="A53" s="19"/>
      <c r="B53" s="75" t="s">
        <v>79</v>
      </c>
      <c r="C53" s="75" t="s">
        <v>80</v>
      </c>
      <c r="D53" s="63">
        <v>12930406</v>
      </c>
      <c r="E53" s="63">
        <v>22013672</v>
      </c>
      <c r="F53" s="63">
        <v>12405954</v>
      </c>
      <c r="G53" s="63">
        <v>22538124</v>
      </c>
      <c r="H53" s="63">
        <v>0</v>
      </c>
      <c r="I53" s="63">
        <v>22538124</v>
      </c>
    </row>
    <row r="54" spans="1:9" ht="18" customHeight="1">
      <c r="A54" s="19"/>
      <c r="B54" s="77" t="s">
        <v>81</v>
      </c>
      <c r="C54" s="77" t="s">
        <v>82</v>
      </c>
      <c r="D54" s="78">
        <v>1671945</v>
      </c>
      <c r="E54" s="78">
        <v>0</v>
      </c>
      <c r="F54" s="78">
        <v>10763</v>
      </c>
      <c r="G54" s="78">
        <v>1661182</v>
      </c>
      <c r="H54" s="78">
        <v>1661182</v>
      </c>
      <c r="I54" s="78">
        <v>0</v>
      </c>
    </row>
    <row r="55" spans="1:9" ht="18" customHeight="1">
      <c r="A55" s="19"/>
      <c r="B55" s="77" t="s">
        <v>83</v>
      </c>
      <c r="C55" s="77" t="s">
        <v>84</v>
      </c>
      <c r="D55" s="78">
        <v>1671945</v>
      </c>
      <c r="E55" s="78">
        <v>0</v>
      </c>
      <c r="F55" s="78">
        <v>10763</v>
      </c>
      <c r="G55" s="78">
        <v>1661182</v>
      </c>
      <c r="H55" s="78">
        <v>1661182</v>
      </c>
      <c r="I55" s="78">
        <v>0</v>
      </c>
    </row>
    <row r="56" spans="1:9" s="66" customFormat="1" ht="18" customHeight="1">
      <c r="A56" s="19"/>
      <c r="B56" s="75" t="s">
        <v>85</v>
      </c>
      <c r="C56" s="75" t="s">
        <v>86</v>
      </c>
      <c r="D56" s="63">
        <v>1096019</v>
      </c>
      <c r="E56" s="63">
        <v>0</v>
      </c>
      <c r="F56" s="63">
        <v>10763</v>
      </c>
      <c r="G56" s="63">
        <v>1085256</v>
      </c>
      <c r="H56" s="63">
        <v>1085256</v>
      </c>
      <c r="I56" s="63">
        <v>0</v>
      </c>
    </row>
    <row r="57" spans="1:9" s="66" customFormat="1" ht="18" customHeight="1">
      <c r="A57" s="19"/>
      <c r="B57" s="75" t="s">
        <v>87</v>
      </c>
      <c r="C57" s="75" t="s">
        <v>88</v>
      </c>
      <c r="D57" s="63">
        <v>575926</v>
      </c>
      <c r="E57" s="63">
        <v>0</v>
      </c>
      <c r="F57" s="63">
        <v>0</v>
      </c>
      <c r="G57" s="63">
        <v>575926</v>
      </c>
      <c r="H57" s="63">
        <v>575926</v>
      </c>
      <c r="I57" s="63">
        <v>0</v>
      </c>
    </row>
    <row r="58" spans="1:9" ht="18" customHeight="1">
      <c r="A58" s="19"/>
      <c r="B58" s="77" t="s">
        <v>89</v>
      </c>
      <c r="C58" s="77" t="s">
        <v>90</v>
      </c>
      <c r="D58" s="78">
        <v>30166049</v>
      </c>
      <c r="E58" s="78">
        <v>1460610</v>
      </c>
      <c r="F58" s="78">
        <v>1545268</v>
      </c>
      <c r="G58" s="78">
        <v>30081391</v>
      </c>
      <c r="H58" s="78">
        <v>0</v>
      </c>
      <c r="I58" s="78">
        <v>30081391</v>
      </c>
    </row>
    <row r="59" spans="1:9" ht="18" customHeight="1">
      <c r="A59" s="19"/>
      <c r="B59" s="77" t="s">
        <v>91</v>
      </c>
      <c r="C59" s="77" t="s">
        <v>92</v>
      </c>
      <c r="D59" s="78">
        <v>12561741</v>
      </c>
      <c r="E59" s="78">
        <v>0</v>
      </c>
      <c r="F59" s="78">
        <v>0</v>
      </c>
      <c r="G59" s="78">
        <v>12561741</v>
      </c>
      <c r="H59" s="78">
        <v>0</v>
      </c>
      <c r="I59" s="78">
        <v>12561741</v>
      </c>
    </row>
    <row r="60" spans="1:9" s="66" customFormat="1" ht="18" customHeight="1">
      <c r="A60" s="19"/>
      <c r="B60" s="75" t="s">
        <v>93</v>
      </c>
      <c r="C60" s="75" t="s">
        <v>94</v>
      </c>
      <c r="D60" s="63">
        <v>1424669</v>
      </c>
      <c r="E60" s="63">
        <v>0</v>
      </c>
      <c r="F60" s="63">
        <v>0</v>
      </c>
      <c r="G60" s="63">
        <v>1424669</v>
      </c>
      <c r="H60" s="63">
        <v>0</v>
      </c>
      <c r="I60" s="63">
        <v>1424669</v>
      </c>
    </row>
    <row r="61" spans="1:9" s="66" customFormat="1" ht="18" customHeight="1">
      <c r="A61" s="19"/>
      <c r="B61" s="75" t="s">
        <v>95</v>
      </c>
      <c r="C61" s="75" t="s">
        <v>96</v>
      </c>
      <c r="D61" s="63">
        <v>11137072</v>
      </c>
      <c r="E61" s="63">
        <v>0</v>
      </c>
      <c r="F61" s="63">
        <v>0</v>
      </c>
      <c r="G61" s="63">
        <v>11137072</v>
      </c>
      <c r="H61" s="63">
        <v>0</v>
      </c>
      <c r="I61" s="63">
        <v>11137072</v>
      </c>
    </row>
    <row r="62" spans="1:9" ht="18" customHeight="1">
      <c r="A62" s="19"/>
      <c r="B62" s="77" t="s">
        <v>97</v>
      </c>
      <c r="C62" s="77" t="s">
        <v>98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</row>
    <row r="63" spans="1:9" s="66" customFormat="1" ht="18" customHeight="1">
      <c r="A63" s="19"/>
      <c r="B63" s="75" t="s">
        <v>99</v>
      </c>
      <c r="C63" s="75" t="s">
        <v>100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</row>
    <row r="64" spans="1:9" ht="18" customHeight="1">
      <c r="A64" s="19"/>
      <c r="B64" s="77" t="s">
        <v>101</v>
      </c>
      <c r="C64" s="77" t="s">
        <v>102</v>
      </c>
      <c r="D64" s="78">
        <v>30179</v>
      </c>
      <c r="E64" s="78">
        <v>0</v>
      </c>
      <c r="F64" s="78">
        <v>0</v>
      </c>
      <c r="G64" s="78">
        <v>30179</v>
      </c>
      <c r="H64" s="78">
        <v>0</v>
      </c>
      <c r="I64" s="78">
        <v>30179</v>
      </c>
    </row>
    <row r="65" spans="1:9" s="66" customFormat="1" ht="18" customHeight="1">
      <c r="A65" s="19"/>
      <c r="B65" s="75" t="s">
        <v>103</v>
      </c>
      <c r="C65" s="75" t="s">
        <v>104</v>
      </c>
      <c r="D65" s="63">
        <v>21035</v>
      </c>
      <c r="E65" s="63">
        <v>0</v>
      </c>
      <c r="F65" s="63">
        <v>0</v>
      </c>
      <c r="G65" s="63">
        <v>21035</v>
      </c>
      <c r="H65" s="63">
        <v>0</v>
      </c>
      <c r="I65" s="63">
        <v>21035</v>
      </c>
    </row>
    <row r="66" spans="1:9" s="66" customFormat="1" ht="18" customHeight="1">
      <c r="A66" s="19"/>
      <c r="B66" s="75" t="s">
        <v>105</v>
      </c>
      <c r="C66" s="75" t="s">
        <v>106</v>
      </c>
      <c r="D66" s="63">
        <v>9144</v>
      </c>
      <c r="E66" s="63">
        <v>0</v>
      </c>
      <c r="F66" s="63">
        <v>0</v>
      </c>
      <c r="G66" s="63">
        <v>9144</v>
      </c>
      <c r="H66" s="63">
        <v>0</v>
      </c>
      <c r="I66" s="63">
        <v>9144</v>
      </c>
    </row>
    <row r="67" spans="1:9" ht="18" customHeight="1">
      <c r="A67" s="19"/>
      <c r="B67" s="77" t="s">
        <v>107</v>
      </c>
      <c r="C67" s="77" t="s">
        <v>108</v>
      </c>
      <c r="D67" s="78">
        <v>1055312</v>
      </c>
      <c r="E67" s="78">
        <v>631062</v>
      </c>
      <c r="F67" s="78">
        <v>679648</v>
      </c>
      <c r="G67" s="78">
        <v>1006726</v>
      </c>
      <c r="H67" s="78">
        <v>0</v>
      </c>
      <c r="I67" s="78">
        <v>1006726</v>
      </c>
    </row>
    <row r="68" spans="1:9" s="66" customFormat="1" ht="18" customHeight="1">
      <c r="A68" s="19"/>
      <c r="B68" s="75" t="s">
        <v>109</v>
      </c>
      <c r="C68" s="75" t="s">
        <v>110</v>
      </c>
      <c r="D68" s="63">
        <v>6342</v>
      </c>
      <c r="E68" s="63">
        <v>0</v>
      </c>
      <c r="F68" s="63">
        <v>0</v>
      </c>
      <c r="G68" s="63">
        <v>6342</v>
      </c>
      <c r="H68" s="63">
        <v>0</v>
      </c>
      <c r="I68" s="63">
        <v>6342</v>
      </c>
    </row>
    <row r="69" spans="1:9" s="66" customFormat="1" ht="18" customHeight="1">
      <c r="A69" s="19"/>
      <c r="B69" s="75" t="s">
        <v>111</v>
      </c>
      <c r="C69" s="75" t="s">
        <v>112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</row>
    <row r="70" spans="1:9" s="66" customFormat="1" ht="18" customHeight="1">
      <c r="A70" s="19"/>
      <c r="B70" s="75" t="s">
        <v>113</v>
      </c>
      <c r="C70" s="75" t="s">
        <v>114</v>
      </c>
      <c r="D70" s="63">
        <v>8169</v>
      </c>
      <c r="E70" s="63">
        <v>196530</v>
      </c>
      <c r="F70" s="63">
        <v>54837</v>
      </c>
      <c r="G70" s="63">
        <v>149862</v>
      </c>
      <c r="H70" s="63">
        <v>0</v>
      </c>
      <c r="I70" s="63">
        <v>149862</v>
      </c>
    </row>
    <row r="71" spans="1:9" s="66" customFormat="1" ht="18" customHeight="1">
      <c r="A71" s="19"/>
      <c r="B71" s="75" t="s">
        <v>115</v>
      </c>
      <c r="C71" s="75" t="s">
        <v>116</v>
      </c>
      <c r="D71" s="63">
        <v>1033349</v>
      </c>
      <c r="E71" s="63">
        <v>434532</v>
      </c>
      <c r="F71" s="63">
        <v>624811</v>
      </c>
      <c r="G71" s="63">
        <v>843070</v>
      </c>
      <c r="H71" s="63">
        <v>0</v>
      </c>
      <c r="I71" s="63">
        <v>843070</v>
      </c>
    </row>
    <row r="72" spans="1:9" s="66" customFormat="1" ht="18" customHeight="1">
      <c r="A72" s="19"/>
      <c r="B72" s="75" t="s">
        <v>117</v>
      </c>
      <c r="C72" s="75" t="s">
        <v>118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</row>
    <row r="73" spans="1:9" s="66" customFormat="1" ht="18" customHeight="1">
      <c r="A73" s="19"/>
      <c r="B73" s="75" t="s">
        <v>120</v>
      </c>
      <c r="C73" s="75" t="s">
        <v>121</v>
      </c>
      <c r="D73" s="63">
        <v>7452</v>
      </c>
      <c r="E73" s="63">
        <v>0</v>
      </c>
      <c r="F73" s="63">
        <v>0</v>
      </c>
      <c r="G73" s="63">
        <v>7452</v>
      </c>
      <c r="H73" s="63">
        <v>0</v>
      </c>
      <c r="I73" s="63">
        <v>7452</v>
      </c>
    </row>
    <row r="74" spans="1:9" ht="18" customHeight="1">
      <c r="A74" s="19"/>
      <c r="B74" s="77" t="s">
        <v>122</v>
      </c>
      <c r="C74" s="77" t="s">
        <v>123</v>
      </c>
      <c r="D74" s="78">
        <v>11440497</v>
      </c>
      <c r="E74" s="78">
        <v>0</v>
      </c>
      <c r="F74" s="78">
        <v>0</v>
      </c>
      <c r="G74" s="78">
        <v>11440497</v>
      </c>
      <c r="H74" s="78">
        <v>0</v>
      </c>
      <c r="I74" s="78">
        <v>11440497</v>
      </c>
    </row>
    <row r="75" spans="1:9" s="66" customFormat="1" ht="18" customHeight="1">
      <c r="A75" s="19"/>
      <c r="B75" s="75" t="s">
        <v>124</v>
      </c>
      <c r="C75" s="75" t="s">
        <v>125</v>
      </c>
      <c r="D75" s="63">
        <v>10657303</v>
      </c>
      <c r="E75" s="63">
        <v>0</v>
      </c>
      <c r="F75" s="63">
        <v>0</v>
      </c>
      <c r="G75" s="63">
        <v>10657303</v>
      </c>
      <c r="H75" s="63">
        <v>0</v>
      </c>
      <c r="I75" s="63">
        <v>10657303</v>
      </c>
    </row>
    <row r="76" spans="1:9" s="66" customFormat="1" ht="18" customHeight="1">
      <c r="A76" s="19"/>
      <c r="B76" s="75" t="s">
        <v>126</v>
      </c>
      <c r="C76" s="75" t="s">
        <v>127</v>
      </c>
      <c r="D76" s="63">
        <v>783194</v>
      </c>
      <c r="E76" s="63">
        <v>0</v>
      </c>
      <c r="F76" s="63">
        <v>0</v>
      </c>
      <c r="G76" s="63">
        <v>783194</v>
      </c>
      <c r="H76" s="63">
        <v>0</v>
      </c>
      <c r="I76" s="63">
        <v>783194</v>
      </c>
    </row>
    <row r="77" spans="1:9" ht="18" customHeight="1">
      <c r="A77" s="19"/>
      <c r="B77" s="77" t="s">
        <v>128</v>
      </c>
      <c r="C77" s="77" t="s">
        <v>129</v>
      </c>
      <c r="D77" s="78">
        <v>50818</v>
      </c>
      <c r="E77" s="78">
        <v>0</v>
      </c>
      <c r="F77" s="78">
        <v>0</v>
      </c>
      <c r="G77" s="78">
        <v>50818</v>
      </c>
      <c r="H77" s="78">
        <v>0</v>
      </c>
      <c r="I77" s="78">
        <v>50818</v>
      </c>
    </row>
    <row r="78" spans="1:9" s="66" customFormat="1" ht="18" customHeight="1">
      <c r="A78" s="19"/>
      <c r="B78" s="75" t="s">
        <v>130</v>
      </c>
      <c r="C78" s="75" t="s">
        <v>131</v>
      </c>
      <c r="D78" s="63">
        <v>2426</v>
      </c>
      <c r="E78" s="63">
        <v>0</v>
      </c>
      <c r="F78" s="63">
        <v>0</v>
      </c>
      <c r="G78" s="63">
        <v>2426</v>
      </c>
      <c r="H78" s="63">
        <v>0</v>
      </c>
      <c r="I78" s="63">
        <v>2426</v>
      </c>
    </row>
    <row r="79" spans="1:9" s="66" customFormat="1" ht="18" customHeight="1">
      <c r="A79" s="19"/>
      <c r="B79" s="75" t="s">
        <v>132</v>
      </c>
      <c r="C79" s="75" t="s">
        <v>133</v>
      </c>
      <c r="D79" s="63">
        <v>1800</v>
      </c>
      <c r="E79" s="63">
        <v>0</v>
      </c>
      <c r="F79" s="63">
        <v>0</v>
      </c>
      <c r="G79" s="63">
        <v>1800</v>
      </c>
      <c r="H79" s="63">
        <v>0</v>
      </c>
      <c r="I79" s="63">
        <v>1800</v>
      </c>
    </row>
    <row r="80" spans="1:9" s="66" customFormat="1" ht="18" customHeight="1">
      <c r="A80" s="19"/>
      <c r="B80" s="75" t="s">
        <v>134</v>
      </c>
      <c r="C80" s="75" t="s">
        <v>135</v>
      </c>
      <c r="D80" s="63">
        <v>13794</v>
      </c>
      <c r="E80" s="63">
        <v>0</v>
      </c>
      <c r="F80" s="63">
        <v>0</v>
      </c>
      <c r="G80" s="63">
        <v>13794</v>
      </c>
      <c r="H80" s="63">
        <v>0</v>
      </c>
      <c r="I80" s="63">
        <v>13794</v>
      </c>
    </row>
    <row r="81" spans="1:9" s="66" customFormat="1" ht="18" customHeight="1">
      <c r="A81" s="19"/>
      <c r="B81" s="75" t="s">
        <v>136</v>
      </c>
      <c r="C81" s="75" t="s">
        <v>137</v>
      </c>
      <c r="D81" s="63">
        <v>30014</v>
      </c>
      <c r="E81" s="63">
        <v>0</v>
      </c>
      <c r="F81" s="63">
        <v>0</v>
      </c>
      <c r="G81" s="63">
        <v>30014</v>
      </c>
      <c r="H81" s="63">
        <v>0</v>
      </c>
      <c r="I81" s="63">
        <v>30014</v>
      </c>
    </row>
    <row r="82" spans="1:9" s="66" customFormat="1" ht="18" customHeight="1">
      <c r="A82" s="19"/>
      <c r="B82" s="75" t="s">
        <v>138</v>
      </c>
      <c r="C82" s="75" t="s">
        <v>139</v>
      </c>
      <c r="D82" s="63">
        <v>2784</v>
      </c>
      <c r="E82" s="63">
        <v>0</v>
      </c>
      <c r="F82" s="63">
        <v>0</v>
      </c>
      <c r="G82" s="63">
        <v>2784</v>
      </c>
      <c r="H82" s="63">
        <v>0</v>
      </c>
      <c r="I82" s="63">
        <v>2784</v>
      </c>
    </row>
    <row r="83" spans="1:9" ht="18" customHeight="1">
      <c r="A83" s="19"/>
      <c r="B83" s="77" t="s">
        <v>140</v>
      </c>
      <c r="C83" s="77" t="s">
        <v>141</v>
      </c>
      <c r="D83" s="78">
        <v>1700</v>
      </c>
      <c r="E83" s="78">
        <v>0</v>
      </c>
      <c r="F83" s="78">
        <v>0</v>
      </c>
      <c r="G83" s="78">
        <v>1700</v>
      </c>
      <c r="H83" s="78">
        <v>0</v>
      </c>
      <c r="I83" s="78">
        <v>1700</v>
      </c>
    </row>
    <row r="84" spans="1:9" s="66" customFormat="1" ht="18" customHeight="1">
      <c r="A84" s="19"/>
      <c r="B84" s="75" t="s">
        <v>142</v>
      </c>
      <c r="C84" s="75" t="s">
        <v>143</v>
      </c>
      <c r="D84" s="63">
        <v>1700</v>
      </c>
      <c r="E84" s="63">
        <v>0</v>
      </c>
      <c r="F84" s="63">
        <v>0</v>
      </c>
      <c r="G84" s="63">
        <v>1700</v>
      </c>
      <c r="H84" s="63">
        <v>0</v>
      </c>
      <c r="I84" s="63">
        <v>1700</v>
      </c>
    </row>
    <row r="85" spans="1:9" s="66" customFormat="1" ht="18" customHeight="1">
      <c r="A85" s="19"/>
      <c r="B85" s="75" t="s">
        <v>144</v>
      </c>
      <c r="C85" s="75" t="s">
        <v>145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</row>
    <row r="86" spans="1:9" ht="18" customHeight="1">
      <c r="A86" s="19"/>
      <c r="B86" s="77" t="s">
        <v>146</v>
      </c>
      <c r="C86" s="77" t="s">
        <v>147</v>
      </c>
      <c r="D86" s="78">
        <v>4007143</v>
      </c>
      <c r="E86" s="78">
        <v>149417</v>
      </c>
      <c r="F86" s="78">
        <v>7372</v>
      </c>
      <c r="G86" s="78">
        <v>4149188</v>
      </c>
      <c r="H86" s="78">
        <v>0</v>
      </c>
      <c r="I86" s="78">
        <v>4149188</v>
      </c>
    </row>
    <row r="87" spans="1:9" s="66" customFormat="1" ht="18" customHeight="1">
      <c r="A87" s="19"/>
      <c r="B87" s="75" t="s">
        <v>148</v>
      </c>
      <c r="C87" s="75" t="s">
        <v>149</v>
      </c>
      <c r="D87" s="63">
        <v>3968682</v>
      </c>
      <c r="E87" s="63">
        <v>149417</v>
      </c>
      <c r="F87" s="63">
        <v>7335</v>
      </c>
      <c r="G87" s="63">
        <v>4110764</v>
      </c>
      <c r="H87" s="63">
        <v>0</v>
      </c>
      <c r="I87" s="63">
        <v>4110764</v>
      </c>
    </row>
    <row r="88" spans="1:9" s="66" customFormat="1" ht="18" customHeight="1">
      <c r="A88" s="19"/>
      <c r="B88" s="75" t="s">
        <v>150</v>
      </c>
      <c r="C88" s="75" t="s">
        <v>151</v>
      </c>
      <c r="D88" s="63">
        <v>38461</v>
      </c>
      <c r="E88" s="63">
        <v>0</v>
      </c>
      <c r="F88" s="63">
        <v>37</v>
      </c>
      <c r="G88" s="63">
        <v>38424</v>
      </c>
      <c r="H88" s="63">
        <v>0</v>
      </c>
      <c r="I88" s="63">
        <v>38424</v>
      </c>
    </row>
    <row r="89" spans="1:9" ht="18" customHeight="1">
      <c r="A89" s="19"/>
      <c r="B89" s="77" t="s">
        <v>152</v>
      </c>
      <c r="C89" s="77" t="s">
        <v>153</v>
      </c>
      <c r="D89" s="78">
        <v>6230931</v>
      </c>
      <c r="E89" s="78">
        <v>658547</v>
      </c>
      <c r="F89" s="78">
        <v>486055</v>
      </c>
      <c r="G89" s="78">
        <v>6403423</v>
      </c>
      <c r="H89" s="78">
        <v>0</v>
      </c>
      <c r="I89" s="78">
        <v>6403423</v>
      </c>
    </row>
    <row r="90" spans="1:9" s="66" customFormat="1" ht="18" customHeight="1">
      <c r="A90" s="19"/>
      <c r="B90" s="75" t="s">
        <v>154</v>
      </c>
      <c r="C90" s="75" t="s">
        <v>155</v>
      </c>
      <c r="D90" s="63">
        <v>589817</v>
      </c>
      <c r="E90" s="63">
        <v>80250</v>
      </c>
      <c r="F90" s="63">
        <v>7903</v>
      </c>
      <c r="G90" s="63">
        <v>662164</v>
      </c>
      <c r="H90" s="63">
        <v>0</v>
      </c>
      <c r="I90" s="63">
        <v>662164</v>
      </c>
    </row>
    <row r="91" spans="1:9" s="66" customFormat="1" ht="18" customHeight="1">
      <c r="A91" s="19"/>
      <c r="B91" s="75" t="s">
        <v>156</v>
      </c>
      <c r="C91" s="75" t="s">
        <v>157</v>
      </c>
      <c r="D91" s="63">
        <v>5641114</v>
      </c>
      <c r="E91" s="63">
        <v>578297</v>
      </c>
      <c r="F91" s="63">
        <v>478152</v>
      </c>
      <c r="G91" s="63">
        <v>5741259</v>
      </c>
      <c r="H91" s="63">
        <v>0</v>
      </c>
      <c r="I91" s="63">
        <v>5741259</v>
      </c>
    </row>
    <row r="92" spans="1:9" ht="18" customHeight="1">
      <c r="A92" s="19"/>
      <c r="B92" s="77" t="s">
        <v>158</v>
      </c>
      <c r="C92" s="77" t="s">
        <v>159</v>
      </c>
      <c r="D92" s="78">
        <v>905814</v>
      </c>
      <c r="E92" s="78">
        <v>0</v>
      </c>
      <c r="F92" s="78">
        <v>0</v>
      </c>
      <c r="G92" s="78">
        <v>905814</v>
      </c>
      <c r="H92" s="78">
        <v>0</v>
      </c>
      <c r="I92" s="78">
        <v>905814</v>
      </c>
    </row>
    <row r="93" spans="1:9" s="66" customFormat="1" ht="18" customHeight="1">
      <c r="A93" s="19"/>
      <c r="B93" s="75" t="s">
        <v>160</v>
      </c>
      <c r="C93" s="75" t="s">
        <v>161</v>
      </c>
      <c r="D93" s="63">
        <v>905814</v>
      </c>
      <c r="E93" s="63">
        <v>0</v>
      </c>
      <c r="F93" s="63">
        <v>0</v>
      </c>
      <c r="G93" s="63">
        <v>905814</v>
      </c>
      <c r="H93" s="63">
        <v>0</v>
      </c>
      <c r="I93" s="63">
        <v>905814</v>
      </c>
    </row>
    <row r="94" spans="1:9" ht="18" customHeight="1">
      <c r="A94" s="19"/>
      <c r="B94" s="77" t="s">
        <v>162</v>
      </c>
      <c r="C94" s="77" t="s">
        <v>163</v>
      </c>
      <c r="D94" s="78">
        <v>114920</v>
      </c>
      <c r="E94" s="78">
        <v>0</v>
      </c>
      <c r="F94" s="78">
        <v>0</v>
      </c>
      <c r="G94" s="78">
        <v>114920</v>
      </c>
      <c r="H94" s="78">
        <v>0</v>
      </c>
      <c r="I94" s="78">
        <v>114920</v>
      </c>
    </row>
    <row r="95" spans="1:9" s="66" customFormat="1" ht="18" customHeight="1">
      <c r="A95" s="19"/>
      <c r="B95" s="75" t="s">
        <v>164</v>
      </c>
      <c r="C95" s="75" t="s">
        <v>165</v>
      </c>
      <c r="D95" s="63">
        <v>114920</v>
      </c>
      <c r="E95" s="63">
        <v>0</v>
      </c>
      <c r="F95" s="63">
        <v>0</v>
      </c>
      <c r="G95" s="63">
        <v>114920</v>
      </c>
      <c r="H95" s="63">
        <v>0</v>
      </c>
      <c r="I95" s="63">
        <v>114920</v>
      </c>
    </row>
    <row r="96" spans="1:9" ht="18" customHeight="1">
      <c r="A96" s="19"/>
      <c r="B96" s="77" t="s">
        <v>166</v>
      </c>
      <c r="C96" s="77" t="s">
        <v>167</v>
      </c>
      <c r="D96" s="78">
        <v>-6087666</v>
      </c>
      <c r="E96" s="78">
        <v>21584</v>
      </c>
      <c r="F96" s="78">
        <v>372193</v>
      </c>
      <c r="G96" s="78">
        <v>-6438275</v>
      </c>
      <c r="H96" s="78">
        <v>0</v>
      </c>
      <c r="I96" s="78">
        <v>-6438275</v>
      </c>
    </row>
    <row r="97" spans="1:9" s="66" customFormat="1" ht="18" customHeight="1">
      <c r="A97" s="19"/>
      <c r="B97" s="75" t="s">
        <v>168</v>
      </c>
      <c r="C97" s="75" t="s">
        <v>104</v>
      </c>
      <c r="D97" s="63">
        <v>-931721</v>
      </c>
      <c r="E97" s="63">
        <v>0</v>
      </c>
      <c r="F97" s="63">
        <v>54542</v>
      </c>
      <c r="G97" s="63">
        <v>-986263</v>
      </c>
      <c r="H97" s="63">
        <v>0</v>
      </c>
      <c r="I97" s="63">
        <v>-986263</v>
      </c>
    </row>
    <row r="98" spans="1:9" s="66" customFormat="1" ht="18" customHeight="1">
      <c r="A98" s="19"/>
      <c r="B98" s="75" t="s">
        <v>169</v>
      </c>
      <c r="C98" s="75" t="s">
        <v>110</v>
      </c>
      <c r="D98" s="63">
        <v>-39729</v>
      </c>
      <c r="E98" s="63">
        <v>0</v>
      </c>
      <c r="F98" s="63">
        <v>114</v>
      </c>
      <c r="G98" s="63">
        <v>-39843</v>
      </c>
      <c r="H98" s="63">
        <v>0</v>
      </c>
      <c r="I98" s="63">
        <v>-39843</v>
      </c>
    </row>
    <row r="99" spans="1:9" s="66" customFormat="1" ht="18" customHeight="1">
      <c r="A99" s="19"/>
      <c r="B99" s="75" t="s">
        <v>170</v>
      </c>
      <c r="C99" s="75" t="s">
        <v>112</v>
      </c>
      <c r="D99" s="63">
        <v>-1113</v>
      </c>
      <c r="E99" s="63">
        <v>0</v>
      </c>
      <c r="F99" s="63">
        <v>0</v>
      </c>
      <c r="G99" s="63">
        <v>-1113</v>
      </c>
      <c r="H99" s="63">
        <v>0</v>
      </c>
      <c r="I99" s="63">
        <v>-1113</v>
      </c>
    </row>
    <row r="100" spans="1:9" s="66" customFormat="1" ht="18" customHeight="1">
      <c r="A100" s="19"/>
      <c r="B100" s="75" t="s">
        <v>171</v>
      </c>
      <c r="C100" s="75" t="s">
        <v>172</v>
      </c>
      <c r="D100" s="63">
        <v>-1652929</v>
      </c>
      <c r="E100" s="63">
        <v>0</v>
      </c>
      <c r="F100" s="63">
        <v>81859</v>
      </c>
      <c r="G100" s="63">
        <v>-1734788</v>
      </c>
      <c r="H100" s="63">
        <v>0</v>
      </c>
      <c r="I100" s="63">
        <v>-1734788</v>
      </c>
    </row>
    <row r="101" spans="1:9" s="66" customFormat="1" ht="18" customHeight="1">
      <c r="A101" s="19"/>
      <c r="B101" s="75" t="s">
        <v>173</v>
      </c>
      <c r="C101" s="75" t="s">
        <v>116</v>
      </c>
      <c r="D101" s="63">
        <v>-3176302</v>
      </c>
      <c r="E101" s="63">
        <v>21584</v>
      </c>
      <c r="F101" s="63">
        <v>210217</v>
      </c>
      <c r="G101" s="63">
        <v>-3364935</v>
      </c>
      <c r="H101" s="63">
        <v>0</v>
      </c>
      <c r="I101" s="63">
        <v>-3364935</v>
      </c>
    </row>
    <row r="102" spans="1:9" s="66" customFormat="1" ht="18" customHeight="1">
      <c r="A102" s="19"/>
      <c r="B102" s="75" t="s">
        <v>174</v>
      </c>
      <c r="C102" s="75" t="s">
        <v>118</v>
      </c>
      <c r="D102" s="63">
        <v>-268716</v>
      </c>
      <c r="E102" s="63">
        <v>0</v>
      </c>
      <c r="F102" s="63">
        <v>22666</v>
      </c>
      <c r="G102" s="63">
        <v>-291382</v>
      </c>
      <c r="H102" s="63">
        <v>0</v>
      </c>
      <c r="I102" s="63">
        <v>-291382</v>
      </c>
    </row>
    <row r="103" spans="1:9" s="66" customFormat="1" ht="18" customHeight="1">
      <c r="A103" s="19"/>
      <c r="B103" s="75" t="s">
        <v>175</v>
      </c>
      <c r="C103" s="75" t="s">
        <v>176</v>
      </c>
      <c r="D103" s="63">
        <v>-17156</v>
      </c>
      <c r="E103" s="63">
        <v>0</v>
      </c>
      <c r="F103" s="63">
        <v>2795</v>
      </c>
      <c r="G103" s="63">
        <v>-19951</v>
      </c>
      <c r="H103" s="63">
        <v>0</v>
      </c>
      <c r="I103" s="63">
        <v>-19951</v>
      </c>
    </row>
    <row r="104" spans="1:9" ht="18" customHeight="1">
      <c r="A104" s="19"/>
      <c r="B104" s="77" t="s">
        <v>177</v>
      </c>
      <c r="C104" s="77" t="s">
        <v>178</v>
      </c>
      <c r="D104" s="78">
        <v>-145340</v>
      </c>
      <c r="E104" s="78">
        <v>0</v>
      </c>
      <c r="F104" s="78">
        <v>0</v>
      </c>
      <c r="G104" s="78">
        <v>-145340</v>
      </c>
      <c r="H104" s="78">
        <v>0</v>
      </c>
      <c r="I104" s="78">
        <v>-145340</v>
      </c>
    </row>
    <row r="105" spans="1:9" s="66" customFormat="1" ht="18" customHeight="1">
      <c r="A105" s="19"/>
      <c r="B105" s="75" t="s">
        <v>179</v>
      </c>
      <c r="C105" s="75" t="s">
        <v>180</v>
      </c>
      <c r="D105" s="63">
        <v>-145340</v>
      </c>
      <c r="E105" s="63">
        <v>0</v>
      </c>
      <c r="F105" s="63">
        <v>0</v>
      </c>
      <c r="G105" s="63">
        <v>-145340</v>
      </c>
      <c r="H105" s="63">
        <v>0</v>
      </c>
      <c r="I105" s="63">
        <v>-145340</v>
      </c>
    </row>
    <row r="106" spans="1:9" ht="18" customHeight="1">
      <c r="A106" s="19"/>
      <c r="B106" s="77" t="s">
        <v>181</v>
      </c>
      <c r="C106" s="77" t="s">
        <v>182</v>
      </c>
      <c r="D106" s="78">
        <v>79198774</v>
      </c>
      <c r="E106" s="78">
        <v>1248803</v>
      </c>
      <c r="F106" s="78">
        <v>1992128</v>
      </c>
      <c r="G106" s="78">
        <v>78455449</v>
      </c>
      <c r="H106" s="78">
        <v>0</v>
      </c>
      <c r="I106" s="78">
        <v>78455449</v>
      </c>
    </row>
    <row r="107" spans="1:9" ht="18" customHeight="1">
      <c r="A107" s="19"/>
      <c r="B107" s="77" t="s">
        <v>183</v>
      </c>
      <c r="C107" s="77" t="s">
        <v>184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8">
        <v>0</v>
      </c>
    </row>
    <row r="108" spans="1:9" s="66" customFormat="1" ht="18" customHeight="1">
      <c r="A108" s="19"/>
      <c r="B108" s="75" t="s">
        <v>185</v>
      </c>
      <c r="C108" s="75" t="s">
        <v>186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</row>
    <row r="109" spans="1:9" ht="18" customHeight="1">
      <c r="A109" s="19"/>
      <c r="B109" s="77" t="s">
        <v>187</v>
      </c>
      <c r="C109" s="77" t="s">
        <v>188</v>
      </c>
      <c r="D109" s="78">
        <v>18330231</v>
      </c>
      <c r="E109" s="78">
        <v>28647</v>
      </c>
      <c r="F109" s="78">
        <v>94863</v>
      </c>
      <c r="G109" s="78">
        <v>18264015</v>
      </c>
      <c r="H109" s="78">
        <v>0</v>
      </c>
      <c r="I109" s="78">
        <v>18264015</v>
      </c>
    </row>
    <row r="110" spans="1:9" s="66" customFormat="1" ht="18" customHeight="1">
      <c r="A110" s="19"/>
      <c r="B110" s="75" t="s">
        <v>189</v>
      </c>
      <c r="C110" s="75" t="s">
        <v>190</v>
      </c>
      <c r="D110" s="63">
        <v>122494</v>
      </c>
      <c r="E110" s="63">
        <v>28647</v>
      </c>
      <c r="F110" s="63">
        <v>94833</v>
      </c>
      <c r="G110" s="63">
        <v>56308</v>
      </c>
      <c r="H110" s="63">
        <v>0</v>
      </c>
      <c r="I110" s="63">
        <v>56308</v>
      </c>
    </row>
    <row r="111" spans="1:9" s="66" customFormat="1" ht="18" customHeight="1">
      <c r="A111" s="19"/>
      <c r="B111" s="75" t="s">
        <v>191</v>
      </c>
      <c r="C111" s="75" t="s">
        <v>38</v>
      </c>
      <c r="D111" s="63">
        <v>18207707</v>
      </c>
      <c r="E111" s="63">
        <v>0</v>
      </c>
      <c r="F111" s="63">
        <v>0</v>
      </c>
      <c r="G111" s="63">
        <v>18207707</v>
      </c>
      <c r="H111" s="63">
        <v>0</v>
      </c>
      <c r="I111" s="63">
        <v>18207707</v>
      </c>
    </row>
    <row r="112" spans="1:9" s="66" customFormat="1" ht="18" customHeight="1">
      <c r="A112" s="19"/>
      <c r="B112" s="75" t="s">
        <v>192</v>
      </c>
      <c r="C112" s="75" t="s">
        <v>193</v>
      </c>
      <c r="D112" s="63">
        <v>30</v>
      </c>
      <c r="E112" s="63">
        <v>0</v>
      </c>
      <c r="F112" s="63">
        <v>30</v>
      </c>
      <c r="G112" s="63">
        <v>0</v>
      </c>
      <c r="H112" s="63">
        <v>0</v>
      </c>
      <c r="I112" s="63">
        <v>0</v>
      </c>
    </row>
    <row r="113" spans="1:9" ht="18" customHeight="1">
      <c r="A113" s="19"/>
      <c r="B113" s="77" t="s">
        <v>194</v>
      </c>
      <c r="C113" s="77" t="s">
        <v>195</v>
      </c>
      <c r="D113" s="78">
        <v>370538</v>
      </c>
      <c r="E113" s="78">
        <v>75</v>
      </c>
      <c r="F113" s="78">
        <v>58836</v>
      </c>
      <c r="G113" s="78">
        <v>311777</v>
      </c>
      <c r="H113" s="78">
        <v>0</v>
      </c>
      <c r="I113" s="78">
        <v>311777</v>
      </c>
    </row>
    <row r="114" spans="1:9" s="66" customFormat="1" ht="18" customHeight="1">
      <c r="A114" s="19"/>
      <c r="B114" s="75" t="s">
        <v>196</v>
      </c>
      <c r="C114" s="75" t="s">
        <v>197</v>
      </c>
      <c r="D114" s="63">
        <v>370530</v>
      </c>
      <c r="E114" s="63">
        <v>75</v>
      </c>
      <c r="F114" s="63">
        <v>58836</v>
      </c>
      <c r="G114" s="63">
        <v>311769</v>
      </c>
      <c r="H114" s="63">
        <v>0</v>
      </c>
      <c r="I114" s="63">
        <v>311769</v>
      </c>
    </row>
    <row r="115" spans="1:9" s="66" customFormat="1" ht="18" customHeight="1">
      <c r="A115" s="19"/>
      <c r="B115" s="75" t="s">
        <v>198</v>
      </c>
      <c r="C115" s="75" t="s">
        <v>199</v>
      </c>
      <c r="D115" s="63">
        <v>8</v>
      </c>
      <c r="E115" s="63">
        <v>0</v>
      </c>
      <c r="F115" s="63">
        <v>0</v>
      </c>
      <c r="G115" s="63">
        <v>8</v>
      </c>
      <c r="H115" s="63">
        <v>0</v>
      </c>
      <c r="I115" s="63">
        <v>8</v>
      </c>
    </row>
    <row r="116" spans="1:9" s="80" customFormat="1" ht="18" customHeight="1">
      <c r="A116" s="79"/>
      <c r="B116" s="77" t="s">
        <v>200</v>
      </c>
      <c r="C116" s="77" t="s">
        <v>201</v>
      </c>
      <c r="D116" s="78">
        <v>7841600</v>
      </c>
      <c r="E116" s="78">
        <v>0</v>
      </c>
      <c r="F116" s="78">
        <v>0</v>
      </c>
      <c r="G116" s="78">
        <v>7841600</v>
      </c>
      <c r="H116" s="78">
        <v>0</v>
      </c>
      <c r="I116" s="78">
        <v>7841600</v>
      </c>
    </row>
    <row r="117" spans="1:9" s="66" customFormat="1" ht="18" customHeight="1">
      <c r="A117" s="19"/>
      <c r="B117" s="75" t="s">
        <v>202</v>
      </c>
      <c r="C117" s="75" t="s">
        <v>203</v>
      </c>
      <c r="D117" s="63">
        <v>7831594</v>
      </c>
      <c r="E117" s="63">
        <v>0</v>
      </c>
      <c r="F117" s="63">
        <v>0</v>
      </c>
      <c r="G117" s="63">
        <v>7831594</v>
      </c>
      <c r="H117" s="63">
        <v>0</v>
      </c>
      <c r="I117" s="63">
        <v>7831594</v>
      </c>
    </row>
    <row r="118" spans="1:9" s="66" customFormat="1" ht="18" customHeight="1">
      <c r="A118" s="19"/>
      <c r="B118" s="75" t="s">
        <v>204</v>
      </c>
      <c r="C118" s="75" t="s">
        <v>205</v>
      </c>
      <c r="D118" s="63">
        <v>10006</v>
      </c>
      <c r="E118" s="63">
        <v>0</v>
      </c>
      <c r="F118" s="63">
        <v>0</v>
      </c>
      <c r="G118" s="63">
        <v>10006</v>
      </c>
      <c r="H118" s="63">
        <v>0</v>
      </c>
      <c r="I118" s="63">
        <v>10006</v>
      </c>
    </row>
    <row r="119" spans="1:9" s="66" customFormat="1" ht="18" customHeight="1">
      <c r="A119" s="19"/>
      <c r="B119" s="75" t="s">
        <v>206</v>
      </c>
      <c r="C119" s="75" t="s">
        <v>207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</row>
    <row r="120" spans="1:9" s="80" customFormat="1" ht="18" customHeight="1">
      <c r="A120" s="79"/>
      <c r="B120" s="77" t="s">
        <v>208</v>
      </c>
      <c r="C120" s="77" t="s">
        <v>209</v>
      </c>
      <c r="D120" s="78">
        <v>-10006</v>
      </c>
      <c r="E120" s="78">
        <v>0</v>
      </c>
      <c r="F120" s="78">
        <v>0</v>
      </c>
      <c r="G120" s="78">
        <v>-10006</v>
      </c>
      <c r="H120" s="78">
        <v>0</v>
      </c>
      <c r="I120" s="78">
        <v>-10006</v>
      </c>
    </row>
    <row r="121" spans="1:9" s="66" customFormat="1" ht="18" customHeight="1">
      <c r="A121" s="19"/>
      <c r="B121" s="75" t="s">
        <v>210</v>
      </c>
      <c r="C121" s="75" t="s">
        <v>205</v>
      </c>
      <c r="D121" s="63">
        <v>-10006</v>
      </c>
      <c r="E121" s="63">
        <v>0</v>
      </c>
      <c r="F121" s="63">
        <v>0</v>
      </c>
      <c r="G121" s="63">
        <v>-10006</v>
      </c>
      <c r="H121" s="63">
        <v>0</v>
      </c>
      <c r="I121" s="63">
        <v>-10006</v>
      </c>
    </row>
    <row r="122" spans="1:9" s="66" customFormat="1" ht="18" customHeight="1">
      <c r="A122" s="19"/>
      <c r="B122" s="75" t="s">
        <v>211</v>
      </c>
      <c r="C122" s="75" t="s">
        <v>207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</row>
    <row r="123" spans="1:9" s="80" customFormat="1" ht="18" customHeight="1">
      <c r="A123" s="79"/>
      <c r="B123" s="77" t="s">
        <v>212</v>
      </c>
      <c r="C123" s="77" t="s">
        <v>769</v>
      </c>
      <c r="D123" s="78">
        <v>310920</v>
      </c>
      <c r="E123" s="78">
        <v>1220081</v>
      </c>
      <c r="F123" s="78">
        <v>1531001</v>
      </c>
      <c r="G123" s="78">
        <v>0</v>
      </c>
      <c r="H123" s="78">
        <v>0</v>
      </c>
      <c r="I123" s="78">
        <v>0</v>
      </c>
    </row>
    <row r="124" spans="1:9" s="66" customFormat="1" ht="18" customHeight="1">
      <c r="A124" s="19"/>
      <c r="B124" s="75" t="s">
        <v>214</v>
      </c>
      <c r="C124" s="75" t="s">
        <v>215</v>
      </c>
      <c r="D124" s="63">
        <v>310920</v>
      </c>
      <c r="E124" s="63">
        <v>1220081</v>
      </c>
      <c r="F124" s="63">
        <v>1531001</v>
      </c>
      <c r="G124" s="63">
        <v>0</v>
      </c>
      <c r="H124" s="63">
        <v>0</v>
      </c>
      <c r="I124" s="63">
        <v>0</v>
      </c>
    </row>
    <row r="125" spans="1:9" s="80" customFormat="1" ht="18" customHeight="1">
      <c r="A125" s="79"/>
      <c r="B125" s="77" t="s">
        <v>216</v>
      </c>
      <c r="C125" s="77" t="s">
        <v>217</v>
      </c>
      <c r="D125" s="78">
        <v>13481647</v>
      </c>
      <c r="E125" s="78">
        <v>0</v>
      </c>
      <c r="F125" s="78">
        <v>0</v>
      </c>
      <c r="G125" s="78">
        <v>13481647</v>
      </c>
      <c r="H125" s="78">
        <v>0</v>
      </c>
      <c r="I125" s="78">
        <v>13481647</v>
      </c>
    </row>
    <row r="126" spans="1:9" s="66" customFormat="1" ht="18" customHeight="1">
      <c r="A126" s="19"/>
      <c r="B126" s="75" t="s">
        <v>218</v>
      </c>
      <c r="C126" s="75" t="s">
        <v>219</v>
      </c>
      <c r="D126" s="63">
        <v>12534192</v>
      </c>
      <c r="E126" s="63">
        <v>0</v>
      </c>
      <c r="F126" s="63">
        <v>0</v>
      </c>
      <c r="G126" s="63">
        <v>12534192</v>
      </c>
      <c r="H126" s="63">
        <v>0</v>
      </c>
      <c r="I126" s="63">
        <v>12534192</v>
      </c>
    </row>
    <row r="127" spans="1:9" s="66" customFormat="1" ht="18" customHeight="1">
      <c r="A127" s="19"/>
      <c r="B127" s="75" t="s">
        <v>220</v>
      </c>
      <c r="C127" s="75" t="s">
        <v>221</v>
      </c>
      <c r="D127" s="63">
        <v>947455</v>
      </c>
      <c r="E127" s="63">
        <v>0</v>
      </c>
      <c r="F127" s="63">
        <v>0</v>
      </c>
      <c r="G127" s="63">
        <v>947455</v>
      </c>
      <c r="H127" s="63">
        <v>0</v>
      </c>
      <c r="I127" s="63">
        <v>947455</v>
      </c>
    </row>
    <row r="128" spans="1:9" s="80" customFormat="1" ht="18" customHeight="1">
      <c r="A128" s="79"/>
      <c r="B128" s="77" t="s">
        <v>222</v>
      </c>
      <c r="C128" s="77" t="s">
        <v>223</v>
      </c>
      <c r="D128" s="78">
        <v>-11802609</v>
      </c>
      <c r="E128" s="78">
        <v>0</v>
      </c>
      <c r="F128" s="78">
        <v>307428</v>
      </c>
      <c r="G128" s="78">
        <v>-12110037</v>
      </c>
      <c r="H128" s="78">
        <v>0</v>
      </c>
      <c r="I128" s="78">
        <v>-12110037</v>
      </c>
    </row>
    <row r="129" spans="1:9" s="66" customFormat="1" ht="18" customHeight="1">
      <c r="A129" s="19"/>
      <c r="B129" s="75" t="s">
        <v>224</v>
      </c>
      <c r="C129" s="75" t="s">
        <v>219</v>
      </c>
      <c r="D129" s="63">
        <v>-10911654</v>
      </c>
      <c r="E129" s="63">
        <v>0</v>
      </c>
      <c r="F129" s="63">
        <v>300992</v>
      </c>
      <c r="G129" s="63">
        <v>-11212646</v>
      </c>
      <c r="H129" s="63">
        <v>0</v>
      </c>
      <c r="I129" s="63">
        <v>-11212646</v>
      </c>
    </row>
    <row r="130" spans="1:9" s="66" customFormat="1" ht="18" customHeight="1">
      <c r="A130" s="19"/>
      <c r="B130" s="75" t="s">
        <v>225</v>
      </c>
      <c r="C130" s="75" t="s">
        <v>221</v>
      </c>
      <c r="D130" s="63">
        <v>-890955</v>
      </c>
      <c r="E130" s="63">
        <v>0</v>
      </c>
      <c r="F130" s="63">
        <v>6436</v>
      </c>
      <c r="G130" s="63">
        <v>-897391</v>
      </c>
      <c r="H130" s="63">
        <v>0</v>
      </c>
      <c r="I130" s="63">
        <v>-897391</v>
      </c>
    </row>
    <row r="131" spans="1:9" s="80" customFormat="1" ht="18" customHeight="1">
      <c r="A131" s="79"/>
      <c r="B131" s="77" t="s">
        <v>226</v>
      </c>
      <c r="C131" s="77" t="s">
        <v>227</v>
      </c>
      <c r="D131" s="78">
        <v>50676453</v>
      </c>
      <c r="E131" s="78">
        <v>0</v>
      </c>
      <c r="F131" s="78">
        <v>0</v>
      </c>
      <c r="G131" s="78">
        <v>50676453</v>
      </c>
      <c r="H131" s="78">
        <v>0</v>
      </c>
      <c r="I131" s="78">
        <v>50676453</v>
      </c>
    </row>
    <row r="132" spans="1:9" s="66" customFormat="1" ht="18" customHeight="1">
      <c r="A132" s="19"/>
      <c r="B132" s="75" t="s">
        <v>228</v>
      </c>
      <c r="C132" s="75" t="s">
        <v>229</v>
      </c>
      <c r="D132" s="63">
        <v>22169308</v>
      </c>
      <c r="E132" s="63">
        <v>0</v>
      </c>
      <c r="F132" s="63">
        <v>0</v>
      </c>
      <c r="G132" s="63">
        <v>22169308</v>
      </c>
      <c r="H132" s="63">
        <v>0</v>
      </c>
      <c r="I132" s="63">
        <v>22169308</v>
      </c>
    </row>
    <row r="133" spans="1:9" s="66" customFormat="1" ht="18" customHeight="1">
      <c r="A133" s="19"/>
      <c r="B133" s="75" t="s">
        <v>230</v>
      </c>
      <c r="C133" s="75" t="s">
        <v>104</v>
      </c>
      <c r="D133" s="63">
        <v>2402188</v>
      </c>
      <c r="E133" s="63">
        <v>0</v>
      </c>
      <c r="F133" s="63">
        <v>0</v>
      </c>
      <c r="G133" s="63">
        <v>2402188</v>
      </c>
      <c r="H133" s="63">
        <v>0</v>
      </c>
      <c r="I133" s="63">
        <v>2402188</v>
      </c>
    </row>
    <row r="134" spans="1:9" s="66" customFormat="1" ht="18" customHeight="1">
      <c r="A134" s="19"/>
      <c r="B134" s="75" t="s">
        <v>231</v>
      </c>
      <c r="C134" s="75" t="s">
        <v>180</v>
      </c>
      <c r="D134" s="63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</row>
    <row r="135" spans="1:9" s="66" customFormat="1" ht="18" customHeight="1">
      <c r="A135" s="19"/>
      <c r="B135" s="75" t="s">
        <v>232</v>
      </c>
      <c r="C135" s="75" t="s">
        <v>233</v>
      </c>
      <c r="D135" s="63">
        <v>26104957</v>
      </c>
      <c r="E135" s="63">
        <v>0</v>
      </c>
      <c r="F135" s="63">
        <v>0</v>
      </c>
      <c r="G135" s="63">
        <v>26104957</v>
      </c>
      <c r="H135" s="63">
        <v>0</v>
      </c>
      <c r="I135" s="63">
        <v>26104957</v>
      </c>
    </row>
    <row r="136" spans="1:9" s="80" customFormat="1" ht="18" customHeight="1">
      <c r="A136" s="79"/>
      <c r="B136" s="77" t="s">
        <v>234</v>
      </c>
      <c r="C136" s="77" t="s">
        <v>235</v>
      </c>
      <c r="D136" s="78">
        <v>276392531</v>
      </c>
      <c r="E136" s="78">
        <v>5617574326</v>
      </c>
      <c r="F136" s="78">
        <v>5501348892</v>
      </c>
      <c r="G136" s="78">
        <v>160167097</v>
      </c>
      <c r="H136" s="78">
        <v>160167097</v>
      </c>
      <c r="I136" s="78">
        <v>0</v>
      </c>
    </row>
    <row r="137" spans="1:9" s="80" customFormat="1" ht="18" customHeight="1">
      <c r="A137" s="79"/>
      <c r="B137" s="77" t="s">
        <v>236</v>
      </c>
      <c r="C137" s="77" t="s">
        <v>237</v>
      </c>
      <c r="D137" s="78">
        <v>91862</v>
      </c>
      <c r="E137" s="78">
        <v>0</v>
      </c>
      <c r="F137" s="78">
        <v>0</v>
      </c>
      <c r="G137" s="78">
        <v>91862</v>
      </c>
      <c r="H137" s="78">
        <v>91862</v>
      </c>
      <c r="I137" s="78">
        <v>0</v>
      </c>
    </row>
    <row r="138" spans="1:9" s="80" customFormat="1" ht="18" customHeight="1">
      <c r="A138" s="79"/>
      <c r="B138" s="77" t="s">
        <v>238</v>
      </c>
      <c r="C138" s="77" t="s">
        <v>239</v>
      </c>
      <c r="D138" s="78">
        <v>91862</v>
      </c>
      <c r="E138" s="78">
        <v>0</v>
      </c>
      <c r="F138" s="78">
        <v>0</v>
      </c>
      <c r="G138" s="78">
        <v>91862</v>
      </c>
      <c r="H138" s="78">
        <v>91862</v>
      </c>
      <c r="I138" s="78">
        <v>0</v>
      </c>
    </row>
    <row r="139" spans="1:9" s="66" customFormat="1" ht="18" customHeight="1">
      <c r="A139" s="19"/>
      <c r="B139" s="75" t="s">
        <v>240</v>
      </c>
      <c r="C139" s="75" t="s">
        <v>241</v>
      </c>
      <c r="D139" s="63">
        <v>91862</v>
      </c>
      <c r="E139" s="63">
        <v>0</v>
      </c>
      <c r="F139" s="63">
        <v>0</v>
      </c>
      <c r="G139" s="63">
        <v>91862</v>
      </c>
      <c r="H139" s="63">
        <v>91862</v>
      </c>
      <c r="I139" s="63">
        <v>0</v>
      </c>
    </row>
    <row r="140" spans="1:9" s="80" customFormat="1" ht="18" customHeight="1">
      <c r="A140" s="79"/>
      <c r="B140" s="77" t="s">
        <v>242</v>
      </c>
      <c r="C140" s="77" t="s">
        <v>243</v>
      </c>
      <c r="D140" s="78">
        <v>249379280</v>
      </c>
      <c r="E140" s="78">
        <v>5446763044</v>
      </c>
      <c r="F140" s="78">
        <v>5327593619</v>
      </c>
      <c r="G140" s="78">
        <v>130209855</v>
      </c>
      <c r="H140" s="78">
        <v>130209855</v>
      </c>
      <c r="I140" s="78">
        <v>0</v>
      </c>
    </row>
    <row r="141" spans="1:9" s="80" customFormat="1" ht="18" customHeight="1">
      <c r="A141" s="79"/>
      <c r="B141" s="77" t="s">
        <v>244</v>
      </c>
      <c r="C141" s="77" t="s">
        <v>245</v>
      </c>
      <c r="D141" s="78">
        <v>48103536</v>
      </c>
      <c r="E141" s="78">
        <v>91086685</v>
      </c>
      <c r="F141" s="78">
        <v>48946871</v>
      </c>
      <c r="G141" s="78">
        <v>5963722</v>
      </c>
      <c r="H141" s="78">
        <v>5963722</v>
      </c>
      <c r="I141" s="78">
        <v>0</v>
      </c>
    </row>
    <row r="142" spans="1:9" s="66" customFormat="1" ht="18" customHeight="1">
      <c r="A142" s="19"/>
      <c r="B142" s="75" t="s">
        <v>246</v>
      </c>
      <c r="C142" s="75" t="s">
        <v>193</v>
      </c>
      <c r="D142" s="63">
        <v>1539075</v>
      </c>
      <c r="E142" s="63">
        <v>3222840</v>
      </c>
      <c r="F142" s="63">
        <v>1949403</v>
      </c>
      <c r="G142" s="63">
        <v>265638</v>
      </c>
      <c r="H142" s="63">
        <v>265638</v>
      </c>
      <c r="I142" s="63">
        <v>0</v>
      </c>
    </row>
    <row r="143" spans="1:9" s="66" customFormat="1" ht="18" customHeight="1">
      <c r="A143" s="19"/>
      <c r="B143" s="75" t="s">
        <v>247</v>
      </c>
      <c r="C143" s="75" t="s">
        <v>248</v>
      </c>
      <c r="D143" s="63">
        <v>46564461</v>
      </c>
      <c r="E143" s="63">
        <v>87863845</v>
      </c>
      <c r="F143" s="63">
        <v>46997468</v>
      </c>
      <c r="G143" s="63">
        <v>5698084</v>
      </c>
      <c r="H143" s="63">
        <v>5698084</v>
      </c>
      <c r="I143" s="63">
        <v>0</v>
      </c>
    </row>
    <row r="144" spans="1:9" s="80" customFormat="1" ht="18" customHeight="1">
      <c r="A144" s="79"/>
      <c r="B144" s="77" t="s">
        <v>249</v>
      </c>
      <c r="C144" s="77" t="s">
        <v>250</v>
      </c>
      <c r="D144" s="78">
        <v>182251426</v>
      </c>
      <c r="E144" s="78">
        <v>5294094362</v>
      </c>
      <c r="F144" s="78">
        <v>5211423337</v>
      </c>
      <c r="G144" s="78">
        <v>99580401</v>
      </c>
      <c r="H144" s="78">
        <v>99580401</v>
      </c>
      <c r="I144" s="78">
        <v>0</v>
      </c>
    </row>
    <row r="145" spans="1:9" s="66" customFormat="1" ht="18" customHeight="1">
      <c r="A145" s="19"/>
      <c r="B145" s="75" t="s">
        <v>251</v>
      </c>
      <c r="C145" s="75" t="s">
        <v>252</v>
      </c>
      <c r="D145" s="63">
        <v>2835218</v>
      </c>
      <c r="E145" s="63">
        <v>51254718</v>
      </c>
      <c r="F145" s="63">
        <v>48510446</v>
      </c>
      <c r="G145" s="63">
        <v>90946</v>
      </c>
      <c r="H145" s="63">
        <v>90946</v>
      </c>
      <c r="I145" s="63">
        <v>0</v>
      </c>
    </row>
    <row r="146" spans="1:9" s="66" customFormat="1" ht="18" customHeight="1">
      <c r="A146" s="19"/>
      <c r="B146" s="75" t="s">
        <v>253</v>
      </c>
      <c r="C146" s="75" t="s">
        <v>254</v>
      </c>
      <c r="D146" s="63">
        <v>99449965</v>
      </c>
      <c r="E146" s="63">
        <v>100054794</v>
      </c>
      <c r="F146" s="63">
        <v>604829</v>
      </c>
      <c r="G146" s="63">
        <v>0</v>
      </c>
      <c r="H146" s="63">
        <v>0</v>
      </c>
      <c r="I146" s="63">
        <v>0</v>
      </c>
    </row>
    <row r="147" spans="1:9" s="66" customFormat="1" ht="18" customHeight="1">
      <c r="A147" s="19"/>
      <c r="B147" s="75" t="s">
        <v>255</v>
      </c>
      <c r="C147" s="75" t="s">
        <v>256</v>
      </c>
      <c r="D147" s="63">
        <v>79966243</v>
      </c>
      <c r="E147" s="63">
        <v>1816478893</v>
      </c>
      <c r="F147" s="63">
        <v>1736552140</v>
      </c>
      <c r="G147" s="63">
        <v>39490</v>
      </c>
      <c r="H147" s="63">
        <v>39490</v>
      </c>
      <c r="I147" s="63">
        <v>0</v>
      </c>
    </row>
    <row r="148" spans="1:9" s="66" customFormat="1" ht="18" customHeight="1">
      <c r="A148" s="19"/>
      <c r="B148" s="75" t="s">
        <v>257</v>
      </c>
      <c r="C148" s="75" t="s">
        <v>258</v>
      </c>
      <c r="D148" s="63">
        <v>0</v>
      </c>
      <c r="E148" s="63">
        <v>3326305957</v>
      </c>
      <c r="F148" s="63">
        <v>3425755922</v>
      </c>
      <c r="G148" s="63">
        <v>99449965</v>
      </c>
      <c r="H148" s="63">
        <v>99449965</v>
      </c>
      <c r="I148" s="63">
        <v>0</v>
      </c>
    </row>
    <row r="149" spans="1:9" s="80" customFormat="1" ht="18" customHeight="1">
      <c r="A149" s="79"/>
      <c r="B149" s="77" t="s">
        <v>259</v>
      </c>
      <c r="C149" s="77" t="s">
        <v>260</v>
      </c>
      <c r="D149" s="78">
        <v>10572431</v>
      </c>
      <c r="E149" s="78">
        <v>6031918</v>
      </c>
      <c r="F149" s="78">
        <v>7210933</v>
      </c>
      <c r="G149" s="78">
        <v>11751446</v>
      </c>
      <c r="H149" s="78">
        <v>11751446</v>
      </c>
      <c r="I149" s="78">
        <v>0</v>
      </c>
    </row>
    <row r="150" spans="1:9" s="66" customFormat="1" ht="18" customHeight="1">
      <c r="A150" s="19"/>
      <c r="B150" s="75" t="s">
        <v>261</v>
      </c>
      <c r="C150" s="75" t="s">
        <v>262</v>
      </c>
      <c r="D150" s="63">
        <v>0</v>
      </c>
      <c r="E150" s="63">
        <v>86992</v>
      </c>
      <c r="F150" s="63">
        <v>86992</v>
      </c>
      <c r="G150" s="63">
        <v>0</v>
      </c>
      <c r="H150" s="63">
        <v>0</v>
      </c>
      <c r="I150" s="63">
        <v>0</v>
      </c>
    </row>
    <row r="151" spans="1:9" s="66" customFormat="1" ht="18" customHeight="1">
      <c r="A151" s="19"/>
      <c r="B151" s="75" t="s">
        <v>263</v>
      </c>
      <c r="C151" s="75" t="s">
        <v>264</v>
      </c>
      <c r="D151" s="63">
        <v>0</v>
      </c>
      <c r="E151" s="63">
        <v>27753</v>
      </c>
      <c r="F151" s="63">
        <v>76103</v>
      </c>
      <c r="G151" s="63">
        <v>48350</v>
      </c>
      <c r="H151" s="63">
        <v>48350</v>
      </c>
      <c r="I151" s="63">
        <v>0</v>
      </c>
    </row>
    <row r="152" spans="1:9" s="66" customFormat="1" ht="18" customHeight="1">
      <c r="A152" s="19"/>
      <c r="B152" s="75" t="s">
        <v>265</v>
      </c>
      <c r="C152" s="75" t="s">
        <v>266</v>
      </c>
      <c r="D152" s="63">
        <v>3170810</v>
      </c>
      <c r="E152" s="63">
        <v>1078406</v>
      </c>
      <c r="F152" s="63">
        <v>0</v>
      </c>
      <c r="G152" s="63">
        <v>2092404</v>
      </c>
      <c r="H152" s="63">
        <v>2092404</v>
      </c>
      <c r="I152" s="63">
        <v>0</v>
      </c>
    </row>
    <row r="153" spans="1:9" s="66" customFormat="1" ht="18" customHeight="1">
      <c r="A153" s="19"/>
      <c r="B153" s="75" t="s">
        <v>267</v>
      </c>
      <c r="C153" s="75" t="s">
        <v>268</v>
      </c>
      <c r="D153" s="63">
        <v>14579</v>
      </c>
      <c r="E153" s="63">
        <v>1468325</v>
      </c>
      <c r="F153" s="63">
        <v>1459717</v>
      </c>
      <c r="G153" s="63">
        <v>5971</v>
      </c>
      <c r="H153" s="63">
        <v>5971</v>
      </c>
      <c r="I153" s="63">
        <v>0</v>
      </c>
    </row>
    <row r="154" spans="1:9" s="66" customFormat="1" ht="18" customHeight="1">
      <c r="A154" s="19"/>
      <c r="B154" s="75" t="s">
        <v>269</v>
      </c>
      <c r="C154" s="75" t="s">
        <v>270</v>
      </c>
      <c r="D154" s="63">
        <v>12256</v>
      </c>
      <c r="E154" s="63">
        <v>1015461</v>
      </c>
      <c r="F154" s="63">
        <v>1005741</v>
      </c>
      <c r="G154" s="63">
        <v>2536</v>
      </c>
      <c r="H154" s="63">
        <v>2536</v>
      </c>
      <c r="I154" s="63">
        <v>0</v>
      </c>
    </row>
    <row r="155" spans="1:9" s="66" customFormat="1" ht="18" customHeight="1">
      <c r="A155" s="19"/>
      <c r="B155" s="75" t="s">
        <v>271</v>
      </c>
      <c r="C155" s="75" t="s">
        <v>272</v>
      </c>
      <c r="D155" s="63">
        <v>0</v>
      </c>
      <c r="E155" s="63">
        <v>436298</v>
      </c>
      <c r="F155" s="63">
        <v>436298</v>
      </c>
      <c r="G155" s="63">
        <v>0</v>
      </c>
      <c r="H155" s="63">
        <v>0</v>
      </c>
      <c r="I155" s="63">
        <v>0</v>
      </c>
    </row>
    <row r="156" spans="1:9" s="66" customFormat="1" ht="18" customHeight="1">
      <c r="A156" s="19"/>
      <c r="B156" s="75" t="s">
        <v>273</v>
      </c>
      <c r="C156" s="75" t="s">
        <v>274</v>
      </c>
      <c r="D156" s="63">
        <v>0</v>
      </c>
      <c r="E156" s="63">
        <v>1174</v>
      </c>
      <c r="F156" s="63">
        <v>1174</v>
      </c>
      <c r="G156" s="63">
        <v>0</v>
      </c>
      <c r="H156" s="63">
        <v>0</v>
      </c>
      <c r="I156" s="63">
        <v>0</v>
      </c>
    </row>
    <row r="157" spans="1:9" s="66" customFormat="1" ht="18" customHeight="1">
      <c r="A157" s="19"/>
      <c r="B157" s="75" t="s">
        <v>275</v>
      </c>
      <c r="C157" s="75" t="s">
        <v>276</v>
      </c>
      <c r="D157" s="63">
        <v>1449</v>
      </c>
      <c r="E157" s="63">
        <v>214686</v>
      </c>
      <c r="F157" s="63">
        <v>214686</v>
      </c>
      <c r="G157" s="63">
        <v>1449</v>
      </c>
      <c r="H157" s="63">
        <v>1449</v>
      </c>
      <c r="I157" s="63">
        <v>0</v>
      </c>
    </row>
    <row r="158" spans="1:9" s="66" customFormat="1" ht="18" customHeight="1">
      <c r="A158" s="19"/>
      <c r="B158" s="75" t="s">
        <v>277</v>
      </c>
      <c r="C158" s="75" t="s">
        <v>278</v>
      </c>
      <c r="D158" s="63">
        <v>474</v>
      </c>
      <c r="E158" s="63">
        <v>31184</v>
      </c>
      <c r="F158" s="63">
        <v>31184</v>
      </c>
      <c r="G158" s="63">
        <v>474</v>
      </c>
      <c r="H158" s="63">
        <v>474</v>
      </c>
      <c r="I158" s="63">
        <v>0</v>
      </c>
    </row>
    <row r="159" spans="1:9" s="66" customFormat="1" ht="18" customHeight="1">
      <c r="A159" s="19"/>
      <c r="B159" s="75" t="s">
        <v>279</v>
      </c>
      <c r="C159" s="75" t="s">
        <v>68</v>
      </c>
      <c r="D159" s="63">
        <v>3618</v>
      </c>
      <c r="E159" s="63">
        <v>59153</v>
      </c>
      <c r="F159" s="63">
        <v>59153</v>
      </c>
      <c r="G159" s="63">
        <v>3618</v>
      </c>
      <c r="H159" s="63">
        <v>3618</v>
      </c>
      <c r="I159" s="63">
        <v>0</v>
      </c>
    </row>
    <row r="160" spans="1:9" s="66" customFormat="1" ht="18" customHeight="1">
      <c r="A160" s="19"/>
      <c r="B160" s="75" t="s">
        <v>280</v>
      </c>
      <c r="C160" s="75" t="s">
        <v>281</v>
      </c>
      <c r="D160" s="63">
        <v>0</v>
      </c>
      <c r="E160" s="63">
        <v>27416</v>
      </c>
      <c r="F160" s="63">
        <v>27416</v>
      </c>
      <c r="G160" s="63">
        <v>0</v>
      </c>
      <c r="H160" s="63">
        <v>0</v>
      </c>
      <c r="I160" s="63">
        <v>0</v>
      </c>
    </row>
    <row r="161" spans="1:9" s="66" customFormat="1" ht="18" customHeight="1">
      <c r="A161" s="19"/>
      <c r="B161" s="75" t="s">
        <v>282</v>
      </c>
      <c r="C161" s="75" t="s">
        <v>283</v>
      </c>
      <c r="D161" s="63">
        <v>89</v>
      </c>
      <c r="E161" s="63">
        <v>910563</v>
      </c>
      <c r="F161" s="63">
        <v>910563</v>
      </c>
      <c r="G161" s="63">
        <v>89</v>
      </c>
      <c r="H161" s="63">
        <v>89</v>
      </c>
      <c r="I161" s="63">
        <v>0</v>
      </c>
    </row>
    <row r="162" spans="1:9" s="66" customFormat="1" ht="18" customHeight="1">
      <c r="A162" s="19"/>
      <c r="B162" s="75" t="s">
        <v>284</v>
      </c>
      <c r="C162" s="75" t="s">
        <v>285</v>
      </c>
      <c r="D162" s="63">
        <v>2005</v>
      </c>
      <c r="E162" s="63">
        <v>77839</v>
      </c>
      <c r="F162" s="63">
        <v>77839</v>
      </c>
      <c r="G162" s="63">
        <v>2005</v>
      </c>
      <c r="H162" s="63">
        <v>2005</v>
      </c>
      <c r="I162" s="63">
        <v>0</v>
      </c>
    </row>
    <row r="163" spans="1:9" s="66" customFormat="1" ht="18" customHeight="1">
      <c r="A163" s="19"/>
      <c r="B163" s="75" t="s">
        <v>286</v>
      </c>
      <c r="C163" s="75" t="s">
        <v>287</v>
      </c>
      <c r="D163" s="63">
        <v>0</v>
      </c>
      <c r="E163" s="63">
        <v>5375</v>
      </c>
      <c r="F163" s="63">
        <v>5375</v>
      </c>
      <c r="G163" s="63">
        <v>0</v>
      </c>
      <c r="H163" s="63">
        <v>0</v>
      </c>
      <c r="I163" s="63">
        <v>0</v>
      </c>
    </row>
    <row r="164" spans="1:9" s="66" customFormat="1" ht="18" customHeight="1">
      <c r="A164" s="19"/>
      <c r="B164" s="75" t="s">
        <v>288</v>
      </c>
      <c r="C164" s="75" t="s">
        <v>289</v>
      </c>
      <c r="D164" s="63">
        <v>0</v>
      </c>
      <c r="E164" s="63">
        <v>440249</v>
      </c>
      <c r="F164" s="63">
        <v>1694785</v>
      </c>
      <c r="G164" s="63">
        <v>1254536</v>
      </c>
      <c r="H164" s="63">
        <v>1254536</v>
      </c>
      <c r="I164" s="63">
        <v>0</v>
      </c>
    </row>
    <row r="165" spans="1:9" s="66" customFormat="1" ht="18" customHeight="1">
      <c r="A165" s="19"/>
      <c r="B165" s="75" t="s">
        <v>290</v>
      </c>
      <c r="C165" s="75" t="s">
        <v>291</v>
      </c>
      <c r="D165" s="63">
        <v>0</v>
      </c>
      <c r="E165" s="63">
        <v>111885</v>
      </c>
      <c r="F165" s="63">
        <v>150403</v>
      </c>
      <c r="G165" s="63">
        <v>38518</v>
      </c>
      <c r="H165" s="63">
        <v>38518</v>
      </c>
      <c r="I165" s="63">
        <v>0</v>
      </c>
    </row>
    <row r="166" spans="1:9" s="66" customFormat="1" ht="18" customHeight="1">
      <c r="A166" s="19"/>
      <c r="B166" s="75" t="s">
        <v>292</v>
      </c>
      <c r="C166" s="75" t="s">
        <v>293</v>
      </c>
      <c r="D166" s="63">
        <v>7367151</v>
      </c>
      <c r="E166" s="63">
        <v>39159</v>
      </c>
      <c r="F166" s="63">
        <v>973504</v>
      </c>
      <c r="G166" s="63">
        <v>8301496</v>
      </c>
      <c r="H166" s="63">
        <v>8301496</v>
      </c>
      <c r="I166" s="63">
        <v>0</v>
      </c>
    </row>
    <row r="167" spans="1:9" s="80" customFormat="1" ht="18" customHeight="1">
      <c r="A167" s="79"/>
      <c r="B167" s="77" t="s">
        <v>294</v>
      </c>
      <c r="C167" s="77" t="s">
        <v>295</v>
      </c>
      <c r="D167" s="78">
        <v>0</v>
      </c>
      <c r="E167" s="78">
        <v>690647</v>
      </c>
      <c r="F167" s="78">
        <v>690647</v>
      </c>
      <c r="G167" s="78">
        <v>0</v>
      </c>
      <c r="H167" s="78">
        <v>0</v>
      </c>
      <c r="I167" s="78">
        <v>0</v>
      </c>
    </row>
    <row r="168" spans="1:9" s="66" customFormat="1" ht="18" customHeight="1">
      <c r="A168" s="19"/>
      <c r="B168" s="75" t="s">
        <v>296</v>
      </c>
      <c r="C168" s="75" t="s">
        <v>297</v>
      </c>
      <c r="D168" s="63">
        <v>0</v>
      </c>
      <c r="E168" s="63">
        <v>690647</v>
      </c>
      <c r="F168" s="63">
        <v>690647</v>
      </c>
      <c r="G168" s="63">
        <v>0</v>
      </c>
      <c r="H168" s="63">
        <v>0</v>
      </c>
      <c r="I168" s="63">
        <v>0</v>
      </c>
    </row>
    <row r="169" spans="1:9" s="80" customFormat="1" ht="18" customHeight="1">
      <c r="A169" s="79"/>
      <c r="B169" s="77" t="s">
        <v>298</v>
      </c>
      <c r="C169" s="77" t="s">
        <v>299</v>
      </c>
      <c r="D169" s="78">
        <v>5176056</v>
      </c>
      <c r="E169" s="78">
        <v>20254920</v>
      </c>
      <c r="F169" s="78">
        <v>16769977</v>
      </c>
      <c r="G169" s="78">
        <v>1691113</v>
      </c>
      <c r="H169" s="78">
        <v>1691113</v>
      </c>
      <c r="I169" s="78">
        <v>0</v>
      </c>
    </row>
    <row r="170" spans="1:9" s="66" customFormat="1" ht="18" customHeight="1">
      <c r="A170" s="19"/>
      <c r="B170" s="75" t="s">
        <v>300</v>
      </c>
      <c r="C170" s="75" t="s">
        <v>301</v>
      </c>
      <c r="D170" s="63">
        <v>102078</v>
      </c>
      <c r="E170" s="63">
        <v>950755</v>
      </c>
      <c r="F170" s="63">
        <v>896964</v>
      </c>
      <c r="G170" s="63">
        <v>48287</v>
      </c>
      <c r="H170" s="63">
        <v>48287</v>
      </c>
      <c r="I170" s="63">
        <v>0</v>
      </c>
    </row>
    <row r="171" spans="1:9" s="66" customFormat="1" ht="18" customHeight="1">
      <c r="A171" s="19"/>
      <c r="B171" s="75" t="s">
        <v>302</v>
      </c>
      <c r="C171" s="75" t="s">
        <v>289</v>
      </c>
      <c r="D171" s="63">
        <v>2049312</v>
      </c>
      <c r="E171" s="63">
        <v>6370552</v>
      </c>
      <c r="F171" s="63">
        <v>5131473</v>
      </c>
      <c r="G171" s="63">
        <v>810233</v>
      </c>
      <c r="H171" s="63">
        <v>810233</v>
      </c>
      <c r="I171" s="63">
        <v>0</v>
      </c>
    </row>
    <row r="172" spans="1:9" s="66" customFormat="1" ht="18" customHeight="1">
      <c r="A172" s="19"/>
      <c r="B172" s="75" t="s">
        <v>303</v>
      </c>
      <c r="C172" s="75" t="s">
        <v>304</v>
      </c>
      <c r="D172" s="63">
        <v>40510</v>
      </c>
      <c r="E172" s="63">
        <v>629198</v>
      </c>
      <c r="F172" s="63">
        <v>620066</v>
      </c>
      <c r="G172" s="63">
        <v>31378</v>
      </c>
      <c r="H172" s="63">
        <v>31378</v>
      </c>
      <c r="I172" s="63">
        <v>0</v>
      </c>
    </row>
    <row r="173" spans="1:9" s="66" customFormat="1" ht="18" customHeight="1">
      <c r="A173" s="19"/>
      <c r="B173" s="75" t="s">
        <v>305</v>
      </c>
      <c r="C173" s="75" t="s">
        <v>291</v>
      </c>
      <c r="D173" s="63">
        <v>50514</v>
      </c>
      <c r="E173" s="63">
        <v>179170</v>
      </c>
      <c r="F173" s="63">
        <v>163585</v>
      </c>
      <c r="G173" s="63">
        <v>34929</v>
      </c>
      <c r="H173" s="63">
        <v>34929</v>
      </c>
      <c r="I173" s="63">
        <v>0</v>
      </c>
    </row>
    <row r="174" spans="1:9" s="66" customFormat="1" ht="18" customHeight="1">
      <c r="A174" s="19"/>
      <c r="B174" s="75" t="s">
        <v>306</v>
      </c>
      <c r="C174" s="75" t="s">
        <v>307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</row>
    <row r="175" spans="1:9" s="66" customFormat="1" ht="18" customHeight="1">
      <c r="A175" s="19"/>
      <c r="B175" s="75" t="s">
        <v>308</v>
      </c>
      <c r="C175" s="75" t="s">
        <v>309</v>
      </c>
      <c r="D175" s="63">
        <v>88127</v>
      </c>
      <c r="E175" s="63">
        <v>600034</v>
      </c>
      <c r="F175" s="63">
        <v>764808</v>
      </c>
      <c r="G175" s="63">
        <v>252901</v>
      </c>
      <c r="H175" s="63">
        <v>252901</v>
      </c>
      <c r="I175" s="63">
        <v>0</v>
      </c>
    </row>
    <row r="176" spans="1:9" s="66" customFormat="1" ht="18" customHeight="1">
      <c r="A176" s="19"/>
      <c r="B176" s="75" t="s">
        <v>310</v>
      </c>
      <c r="C176" s="75" t="s">
        <v>311</v>
      </c>
      <c r="D176" s="63">
        <v>26599</v>
      </c>
      <c r="E176" s="63">
        <v>36129</v>
      </c>
      <c r="F176" s="63">
        <v>26599</v>
      </c>
      <c r="G176" s="63">
        <v>17069</v>
      </c>
      <c r="H176" s="63">
        <v>17069</v>
      </c>
      <c r="I176" s="63">
        <v>0</v>
      </c>
    </row>
    <row r="177" spans="1:9" s="66" customFormat="1" ht="18" customHeight="1">
      <c r="A177" s="19"/>
      <c r="B177" s="75" t="s">
        <v>312</v>
      </c>
      <c r="C177" s="75" t="s">
        <v>313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</row>
    <row r="178" spans="1:9" s="66" customFormat="1" ht="18" customHeight="1">
      <c r="A178" s="19"/>
      <c r="B178" s="75" t="s">
        <v>314</v>
      </c>
      <c r="C178" s="75" t="s">
        <v>315</v>
      </c>
      <c r="D178" s="63">
        <v>2377588</v>
      </c>
      <c r="E178" s="63">
        <v>10010277</v>
      </c>
      <c r="F178" s="63">
        <v>7986159</v>
      </c>
      <c r="G178" s="63">
        <v>353470</v>
      </c>
      <c r="H178" s="63">
        <v>353470</v>
      </c>
      <c r="I178" s="63">
        <v>0</v>
      </c>
    </row>
    <row r="179" spans="1:9" s="66" customFormat="1" ht="18" customHeight="1">
      <c r="A179" s="19"/>
      <c r="B179" s="75" t="s">
        <v>316</v>
      </c>
      <c r="C179" s="75" t="s">
        <v>317</v>
      </c>
      <c r="D179" s="63">
        <v>54225</v>
      </c>
      <c r="E179" s="63">
        <v>140721</v>
      </c>
      <c r="F179" s="63">
        <v>115820</v>
      </c>
      <c r="G179" s="63">
        <v>29324</v>
      </c>
      <c r="H179" s="63">
        <v>29324</v>
      </c>
      <c r="I179" s="63">
        <v>0</v>
      </c>
    </row>
    <row r="180" spans="1:9" s="66" customFormat="1" ht="18" customHeight="1">
      <c r="A180" s="19"/>
      <c r="B180" s="75" t="s">
        <v>318</v>
      </c>
      <c r="C180" s="75" t="s">
        <v>319</v>
      </c>
      <c r="D180" s="63">
        <v>387048</v>
      </c>
      <c r="E180" s="63">
        <v>1338084</v>
      </c>
      <c r="F180" s="63">
        <v>1064503</v>
      </c>
      <c r="G180" s="63">
        <v>113467</v>
      </c>
      <c r="H180" s="63">
        <v>113467</v>
      </c>
      <c r="I180" s="63">
        <v>0</v>
      </c>
    </row>
    <row r="181" spans="1:9" s="66" customFormat="1" ht="18" customHeight="1">
      <c r="A181" s="19"/>
      <c r="B181" s="75" t="s">
        <v>320</v>
      </c>
      <c r="C181" s="75" t="s">
        <v>321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</row>
    <row r="182" spans="1:9" s="66" customFormat="1" ht="18" customHeight="1">
      <c r="A182" s="19"/>
      <c r="B182" s="75" t="s">
        <v>322</v>
      </c>
      <c r="C182" s="75" t="s">
        <v>323</v>
      </c>
      <c r="D182" s="63">
        <v>55</v>
      </c>
      <c r="E182" s="63">
        <v>0</v>
      </c>
      <c r="F182" s="63">
        <v>0</v>
      </c>
      <c r="G182" s="63">
        <v>55</v>
      </c>
      <c r="H182" s="63">
        <v>55</v>
      </c>
      <c r="I182" s="63">
        <v>0</v>
      </c>
    </row>
    <row r="183" spans="1:9" s="66" customFormat="1" ht="18" customHeight="1">
      <c r="A183" s="19"/>
      <c r="B183" s="75" t="s">
        <v>324</v>
      </c>
      <c r="C183" s="75" t="s">
        <v>325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</row>
    <row r="184" spans="1:9" s="80" customFormat="1" ht="18" customHeight="1">
      <c r="A184" s="79"/>
      <c r="B184" s="77" t="s">
        <v>326</v>
      </c>
      <c r="C184" s="77" t="s">
        <v>327</v>
      </c>
      <c r="D184" s="78">
        <v>3275831</v>
      </c>
      <c r="E184" s="78">
        <v>34324197</v>
      </c>
      <c r="F184" s="78">
        <v>42271539</v>
      </c>
      <c r="G184" s="78">
        <v>11223173</v>
      </c>
      <c r="H184" s="78">
        <v>11223173</v>
      </c>
      <c r="I184" s="78">
        <v>0</v>
      </c>
    </row>
    <row r="185" spans="1:9" s="66" customFormat="1" ht="18" customHeight="1">
      <c r="A185" s="19"/>
      <c r="B185" s="75" t="s">
        <v>328</v>
      </c>
      <c r="C185" s="75" t="s">
        <v>329</v>
      </c>
      <c r="D185" s="63">
        <v>0</v>
      </c>
      <c r="E185" s="63">
        <v>112539</v>
      </c>
      <c r="F185" s="63">
        <v>112539</v>
      </c>
      <c r="G185" s="63">
        <v>0</v>
      </c>
      <c r="H185" s="63">
        <v>0</v>
      </c>
      <c r="I185" s="63">
        <v>0</v>
      </c>
    </row>
    <row r="186" spans="1:9" s="66" customFormat="1" ht="18" customHeight="1">
      <c r="A186" s="19"/>
      <c r="B186" s="75" t="s">
        <v>330</v>
      </c>
      <c r="C186" s="75" t="s">
        <v>331</v>
      </c>
      <c r="D186" s="63">
        <v>0</v>
      </c>
      <c r="E186" s="63">
        <v>14110</v>
      </c>
      <c r="F186" s="63">
        <v>14110</v>
      </c>
      <c r="G186" s="63">
        <v>0</v>
      </c>
      <c r="H186" s="63">
        <v>0</v>
      </c>
      <c r="I186" s="63">
        <v>0</v>
      </c>
    </row>
    <row r="187" spans="1:9" s="66" customFormat="1" ht="18" customHeight="1">
      <c r="A187" s="19"/>
      <c r="B187" s="75" t="s">
        <v>332</v>
      </c>
      <c r="C187" s="75" t="s">
        <v>333</v>
      </c>
      <c r="D187" s="63">
        <v>2360909</v>
      </c>
      <c r="E187" s="63">
        <v>2704033</v>
      </c>
      <c r="F187" s="63">
        <v>343124</v>
      </c>
      <c r="G187" s="63">
        <v>0</v>
      </c>
      <c r="H187" s="63">
        <v>0</v>
      </c>
      <c r="I187" s="63">
        <v>0</v>
      </c>
    </row>
    <row r="188" spans="1:9" s="66" customFormat="1" ht="18" customHeight="1">
      <c r="A188" s="19"/>
      <c r="B188" s="75" t="s">
        <v>334</v>
      </c>
      <c r="C188" s="75" t="s">
        <v>335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</row>
    <row r="189" spans="1:9" s="66" customFormat="1" ht="18" customHeight="1">
      <c r="A189" s="19"/>
      <c r="B189" s="75" t="s">
        <v>336</v>
      </c>
      <c r="C189" s="75" t="s">
        <v>40</v>
      </c>
      <c r="D189" s="63">
        <v>914922</v>
      </c>
      <c r="E189" s="63">
        <v>31493515</v>
      </c>
      <c r="F189" s="63">
        <v>41801766</v>
      </c>
      <c r="G189" s="63">
        <v>11223173</v>
      </c>
      <c r="H189" s="63">
        <v>11223173</v>
      </c>
      <c r="I189" s="63">
        <v>0</v>
      </c>
    </row>
    <row r="190" spans="1:9" s="80" customFormat="1" ht="18" customHeight="1">
      <c r="A190" s="79"/>
      <c r="B190" s="77" t="s">
        <v>337</v>
      </c>
      <c r="C190" s="77" t="s">
        <v>338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</row>
    <row r="191" spans="1:9" s="66" customFormat="1" ht="18" customHeight="1">
      <c r="A191" s="19"/>
      <c r="B191" s="75" t="s">
        <v>339</v>
      </c>
      <c r="C191" s="75" t="s">
        <v>340</v>
      </c>
      <c r="D191" s="63">
        <v>0</v>
      </c>
      <c r="E191" s="63">
        <v>0</v>
      </c>
      <c r="F191" s="63">
        <v>0</v>
      </c>
      <c r="G191" s="63">
        <v>0</v>
      </c>
      <c r="H191" s="63">
        <v>0</v>
      </c>
      <c r="I191" s="63">
        <v>0</v>
      </c>
    </row>
    <row r="192" spans="1:9" ht="18" customHeight="1">
      <c r="A192" s="19"/>
      <c r="B192" s="75" t="s">
        <v>341</v>
      </c>
      <c r="C192" s="75" t="s">
        <v>342</v>
      </c>
      <c r="D192" s="63">
        <v>0</v>
      </c>
      <c r="E192" s="63">
        <v>280315</v>
      </c>
      <c r="F192" s="63">
        <v>280315</v>
      </c>
      <c r="G192" s="63">
        <v>0</v>
      </c>
      <c r="H192" s="63">
        <v>0</v>
      </c>
      <c r="I192" s="63">
        <v>0</v>
      </c>
    </row>
    <row r="193" spans="1:9" s="66" customFormat="1" ht="18" customHeight="1">
      <c r="A193" s="19"/>
      <c r="B193" s="75" t="s">
        <v>343</v>
      </c>
      <c r="C193" s="75" t="s">
        <v>344</v>
      </c>
      <c r="D193" s="63">
        <v>0</v>
      </c>
      <c r="E193" s="63">
        <v>280315</v>
      </c>
      <c r="F193" s="63">
        <v>280315</v>
      </c>
      <c r="G193" s="63">
        <v>0</v>
      </c>
      <c r="H193" s="63">
        <v>0</v>
      </c>
      <c r="I193" s="63">
        <v>0</v>
      </c>
    </row>
    <row r="194" spans="1:9" s="80" customFormat="1" ht="18" customHeight="1">
      <c r="A194" s="79"/>
      <c r="B194" s="77" t="s">
        <v>345</v>
      </c>
      <c r="C194" s="77" t="s">
        <v>346</v>
      </c>
      <c r="D194" s="78">
        <v>2700682</v>
      </c>
      <c r="E194" s="78">
        <v>5517866</v>
      </c>
      <c r="F194" s="78">
        <v>5022630</v>
      </c>
      <c r="G194" s="78">
        <v>2205446</v>
      </c>
      <c r="H194" s="78">
        <v>2205446</v>
      </c>
      <c r="I194" s="78">
        <v>0</v>
      </c>
    </row>
    <row r="195" spans="1:9" s="80" customFormat="1" ht="18" customHeight="1">
      <c r="A195" s="79"/>
      <c r="B195" s="77" t="s">
        <v>347</v>
      </c>
      <c r="C195" s="77" t="s">
        <v>348</v>
      </c>
      <c r="D195" s="78">
        <v>2700682</v>
      </c>
      <c r="E195" s="78">
        <v>5511164</v>
      </c>
      <c r="F195" s="78">
        <v>5015928</v>
      </c>
      <c r="G195" s="78">
        <v>2205446</v>
      </c>
      <c r="H195" s="78">
        <v>2205446</v>
      </c>
      <c r="I195" s="78">
        <v>0</v>
      </c>
    </row>
    <row r="196" spans="1:9" s="66" customFormat="1" ht="18" customHeight="1">
      <c r="A196" s="19"/>
      <c r="B196" s="75" t="s">
        <v>349</v>
      </c>
      <c r="C196" s="75" t="s">
        <v>350</v>
      </c>
      <c r="D196" s="63">
        <v>2898</v>
      </c>
      <c r="E196" s="63">
        <v>4908194</v>
      </c>
      <c r="F196" s="63">
        <v>4905296</v>
      </c>
      <c r="G196" s="63">
        <v>0</v>
      </c>
      <c r="H196" s="63">
        <v>0</v>
      </c>
      <c r="I196" s="63">
        <v>0</v>
      </c>
    </row>
    <row r="197" spans="1:9" s="66" customFormat="1" ht="18" customHeight="1">
      <c r="A197" s="19"/>
      <c r="B197" s="75" t="s">
        <v>351</v>
      </c>
      <c r="C197" s="75" t="s">
        <v>352</v>
      </c>
      <c r="D197" s="63">
        <v>274</v>
      </c>
      <c r="E197" s="63">
        <v>0</v>
      </c>
      <c r="F197" s="63">
        <v>0</v>
      </c>
      <c r="G197" s="63">
        <v>274</v>
      </c>
      <c r="H197" s="63">
        <v>274</v>
      </c>
      <c r="I197" s="63">
        <v>0</v>
      </c>
    </row>
    <row r="198" spans="1:9" s="66" customFormat="1" ht="18" customHeight="1">
      <c r="A198" s="19"/>
      <c r="B198" s="75" t="s">
        <v>353</v>
      </c>
      <c r="C198" s="75" t="s">
        <v>354</v>
      </c>
      <c r="D198" s="63">
        <v>1121474</v>
      </c>
      <c r="E198" s="63">
        <v>174252</v>
      </c>
      <c r="F198" s="63">
        <v>43679</v>
      </c>
      <c r="G198" s="63">
        <v>990901</v>
      </c>
      <c r="H198" s="63">
        <v>990901</v>
      </c>
      <c r="I198" s="63">
        <v>0</v>
      </c>
    </row>
    <row r="199" spans="1:9" s="66" customFormat="1" ht="18" customHeight="1">
      <c r="A199" s="19"/>
      <c r="B199" s="75" t="s">
        <v>355</v>
      </c>
      <c r="C199" s="75" t="s">
        <v>356</v>
      </c>
      <c r="D199" s="63">
        <v>764117</v>
      </c>
      <c r="E199" s="63">
        <v>108587</v>
      </c>
      <c r="F199" s="63">
        <v>0</v>
      </c>
      <c r="G199" s="63">
        <v>655530</v>
      </c>
      <c r="H199" s="63">
        <v>655530</v>
      </c>
      <c r="I199" s="63">
        <v>0</v>
      </c>
    </row>
    <row r="200" spans="1:9" s="66" customFormat="1" ht="18" customHeight="1">
      <c r="A200" s="19"/>
      <c r="B200" s="75" t="s">
        <v>357</v>
      </c>
      <c r="C200" s="75" t="s">
        <v>358</v>
      </c>
      <c r="D200" s="63">
        <v>374992</v>
      </c>
      <c r="E200" s="63">
        <v>27530</v>
      </c>
      <c r="F200" s="63">
        <v>0</v>
      </c>
      <c r="G200" s="63">
        <v>347462</v>
      </c>
      <c r="H200" s="63">
        <v>347462</v>
      </c>
      <c r="I200" s="63">
        <v>0</v>
      </c>
    </row>
    <row r="201" spans="1:9" s="66" customFormat="1" ht="18" customHeight="1">
      <c r="A201" s="19"/>
      <c r="B201" s="75" t="s">
        <v>359</v>
      </c>
      <c r="C201" s="75" t="s">
        <v>360</v>
      </c>
      <c r="D201" s="63">
        <v>436927</v>
      </c>
      <c r="E201" s="63">
        <v>292601</v>
      </c>
      <c r="F201" s="63">
        <v>66953</v>
      </c>
      <c r="G201" s="63">
        <v>211279</v>
      </c>
      <c r="H201" s="63">
        <v>211279</v>
      </c>
      <c r="I201" s="63">
        <v>0</v>
      </c>
    </row>
    <row r="202" spans="1:9" s="80" customFormat="1" ht="18" customHeight="1">
      <c r="A202" s="79"/>
      <c r="B202" s="77" t="s">
        <v>361</v>
      </c>
      <c r="C202" s="77" t="s">
        <v>362</v>
      </c>
      <c r="D202" s="78">
        <v>0</v>
      </c>
      <c r="E202" s="78">
        <v>6702</v>
      </c>
      <c r="F202" s="78">
        <v>6702</v>
      </c>
      <c r="G202" s="78">
        <v>0</v>
      </c>
      <c r="H202" s="78">
        <v>0</v>
      </c>
      <c r="I202" s="78">
        <v>0</v>
      </c>
    </row>
    <row r="203" spans="1:9" s="66" customFormat="1" ht="18" customHeight="1">
      <c r="A203" s="19"/>
      <c r="B203" s="75" t="s">
        <v>363</v>
      </c>
      <c r="C203" s="75" t="s">
        <v>364</v>
      </c>
      <c r="D203" s="63">
        <v>0</v>
      </c>
      <c r="E203" s="63">
        <v>6702</v>
      </c>
      <c r="F203" s="63">
        <v>6702</v>
      </c>
      <c r="G203" s="63">
        <v>0</v>
      </c>
      <c r="H203" s="63">
        <v>0</v>
      </c>
      <c r="I203" s="63">
        <v>0</v>
      </c>
    </row>
    <row r="204" spans="1:9" s="80" customFormat="1" ht="18" customHeight="1">
      <c r="A204" s="79"/>
      <c r="B204" s="77" t="s">
        <v>365</v>
      </c>
      <c r="C204" s="77" t="s">
        <v>366</v>
      </c>
      <c r="D204" s="78">
        <v>17139797</v>
      </c>
      <c r="E204" s="78">
        <v>1646837</v>
      </c>
      <c r="F204" s="78">
        <v>2105728</v>
      </c>
      <c r="G204" s="78">
        <v>17598688</v>
      </c>
      <c r="H204" s="78">
        <v>17598688</v>
      </c>
      <c r="I204" s="78">
        <v>0</v>
      </c>
    </row>
    <row r="205" spans="1:9" s="80" customFormat="1" ht="18" customHeight="1">
      <c r="A205" s="79"/>
      <c r="B205" s="77" t="s">
        <v>367</v>
      </c>
      <c r="C205" s="77" t="s">
        <v>368</v>
      </c>
      <c r="D205" s="78">
        <v>17074288</v>
      </c>
      <c r="E205" s="78">
        <v>868710</v>
      </c>
      <c r="F205" s="78">
        <v>0</v>
      </c>
      <c r="G205" s="78">
        <v>16205578</v>
      </c>
      <c r="H205" s="78">
        <v>16205578</v>
      </c>
      <c r="I205" s="78">
        <v>0</v>
      </c>
    </row>
    <row r="206" spans="1:9" s="66" customFormat="1" ht="18" customHeight="1">
      <c r="A206" s="19"/>
      <c r="B206" s="75" t="s">
        <v>369</v>
      </c>
      <c r="C206" s="75" t="s">
        <v>370</v>
      </c>
      <c r="D206" s="63">
        <v>17074288</v>
      </c>
      <c r="E206" s="63">
        <v>868710</v>
      </c>
      <c r="F206" s="63">
        <v>0</v>
      </c>
      <c r="G206" s="63">
        <v>16205578</v>
      </c>
      <c r="H206" s="63">
        <v>16205578</v>
      </c>
      <c r="I206" s="63">
        <v>0</v>
      </c>
    </row>
    <row r="207" spans="1:9" s="66" customFormat="1" ht="18" customHeight="1">
      <c r="A207" s="19"/>
      <c r="B207" s="75" t="s">
        <v>371</v>
      </c>
      <c r="C207" s="75" t="s">
        <v>372</v>
      </c>
      <c r="D207" s="63">
        <v>0</v>
      </c>
      <c r="E207" s="63">
        <v>0</v>
      </c>
      <c r="F207" s="63">
        <v>0</v>
      </c>
      <c r="G207" s="63">
        <v>0</v>
      </c>
      <c r="H207" s="63">
        <v>0</v>
      </c>
      <c r="I207" s="63">
        <v>0</v>
      </c>
    </row>
    <row r="208" spans="1:9" s="80" customFormat="1" ht="18" customHeight="1">
      <c r="A208" s="79"/>
      <c r="B208" s="77" t="s">
        <v>373</v>
      </c>
      <c r="C208" s="77" t="s">
        <v>374</v>
      </c>
      <c r="D208" s="78">
        <v>0</v>
      </c>
      <c r="E208" s="78">
        <v>670862</v>
      </c>
      <c r="F208" s="78">
        <v>2002950</v>
      </c>
      <c r="G208" s="78">
        <v>1332088</v>
      </c>
      <c r="H208" s="78">
        <v>1332088</v>
      </c>
      <c r="I208" s="78">
        <v>0</v>
      </c>
    </row>
    <row r="209" spans="1:9" s="66" customFormat="1" ht="18" customHeight="1">
      <c r="A209" s="19"/>
      <c r="B209" s="75" t="s">
        <v>375</v>
      </c>
      <c r="C209" s="75" t="s">
        <v>354</v>
      </c>
      <c r="D209" s="63">
        <v>0</v>
      </c>
      <c r="E209" s="63">
        <v>214092</v>
      </c>
      <c r="F209" s="63">
        <v>506041</v>
      </c>
      <c r="G209" s="63">
        <v>291949</v>
      </c>
      <c r="H209" s="63">
        <v>291949</v>
      </c>
      <c r="I209" s="63">
        <v>0</v>
      </c>
    </row>
    <row r="210" spans="1:9" s="66" customFormat="1" ht="18" customHeight="1">
      <c r="A210" s="19"/>
      <c r="B210" s="75" t="s">
        <v>376</v>
      </c>
      <c r="C210" s="75" t="s">
        <v>358</v>
      </c>
      <c r="D210" s="63">
        <v>0</v>
      </c>
      <c r="E210" s="63">
        <v>102841</v>
      </c>
      <c r="F210" s="63">
        <v>321672</v>
      </c>
      <c r="G210" s="63">
        <v>218831</v>
      </c>
      <c r="H210" s="63">
        <v>218831</v>
      </c>
      <c r="I210" s="63">
        <v>0</v>
      </c>
    </row>
    <row r="211" spans="1:9" s="66" customFormat="1" ht="18" customHeight="1">
      <c r="A211" s="19"/>
      <c r="B211" s="75" t="s">
        <v>377</v>
      </c>
      <c r="C211" s="75" t="s">
        <v>356</v>
      </c>
      <c r="D211" s="63">
        <v>0</v>
      </c>
      <c r="E211" s="63">
        <v>112096</v>
      </c>
      <c r="F211" s="63">
        <v>337095</v>
      </c>
      <c r="G211" s="63">
        <v>224999</v>
      </c>
      <c r="H211" s="63">
        <v>224999</v>
      </c>
      <c r="I211" s="63">
        <v>0</v>
      </c>
    </row>
    <row r="212" spans="1:9" s="66" customFormat="1" ht="18" customHeight="1">
      <c r="A212" s="19"/>
      <c r="B212" s="75" t="s">
        <v>378</v>
      </c>
      <c r="C212" s="75" t="s">
        <v>360</v>
      </c>
      <c r="D212" s="63">
        <v>0</v>
      </c>
      <c r="E212" s="63">
        <v>222159</v>
      </c>
      <c r="F212" s="63">
        <v>378797</v>
      </c>
      <c r="G212" s="63">
        <v>156638</v>
      </c>
      <c r="H212" s="63">
        <v>156638</v>
      </c>
      <c r="I212" s="63">
        <v>0</v>
      </c>
    </row>
    <row r="213" spans="1:9" s="66" customFormat="1" ht="18" customHeight="1">
      <c r="A213" s="19"/>
      <c r="B213" s="75" t="s">
        <v>379</v>
      </c>
      <c r="C213" s="75" t="s">
        <v>380</v>
      </c>
      <c r="D213" s="63">
        <v>0</v>
      </c>
      <c r="E213" s="63">
        <v>19674</v>
      </c>
      <c r="F213" s="63">
        <v>459345</v>
      </c>
      <c r="G213" s="63">
        <v>439671</v>
      </c>
      <c r="H213" s="63">
        <v>439671</v>
      </c>
      <c r="I213" s="63">
        <v>0</v>
      </c>
    </row>
    <row r="214" spans="1:9" s="80" customFormat="1" ht="18" customHeight="1">
      <c r="A214" s="79"/>
      <c r="B214" s="77" t="s">
        <v>381</v>
      </c>
      <c r="C214" s="77" t="s">
        <v>382</v>
      </c>
      <c r="D214" s="78">
        <v>0</v>
      </c>
      <c r="E214" s="78">
        <v>7616</v>
      </c>
      <c r="F214" s="78">
        <v>7616</v>
      </c>
      <c r="G214" s="78">
        <v>0</v>
      </c>
      <c r="H214" s="78">
        <v>0</v>
      </c>
      <c r="I214" s="78">
        <v>0</v>
      </c>
    </row>
    <row r="215" spans="1:9" s="66" customFormat="1" ht="18" customHeight="1">
      <c r="A215" s="19"/>
      <c r="B215" s="75" t="s">
        <v>383</v>
      </c>
      <c r="C215" s="75" t="s">
        <v>384</v>
      </c>
      <c r="D215" s="63">
        <v>281566</v>
      </c>
      <c r="E215" s="63">
        <v>7616</v>
      </c>
      <c r="F215" s="63">
        <v>0</v>
      </c>
      <c r="G215" s="63">
        <v>273950</v>
      </c>
      <c r="H215" s="63">
        <v>0</v>
      </c>
      <c r="I215" s="63">
        <v>273950</v>
      </c>
    </row>
    <row r="216" spans="1:9" s="66" customFormat="1" ht="18" customHeight="1">
      <c r="A216" s="19"/>
      <c r="B216" s="75" t="s">
        <v>385</v>
      </c>
      <c r="C216" s="75" t="s">
        <v>386</v>
      </c>
      <c r="D216" s="63">
        <v>-281566</v>
      </c>
      <c r="E216" s="63">
        <v>0</v>
      </c>
      <c r="F216" s="63">
        <v>7616</v>
      </c>
      <c r="G216" s="63">
        <v>-273950</v>
      </c>
      <c r="H216" s="63">
        <v>0</v>
      </c>
      <c r="I216" s="63">
        <v>-273950</v>
      </c>
    </row>
    <row r="217" spans="1:9" s="80" customFormat="1" ht="18" customHeight="1">
      <c r="A217" s="79"/>
      <c r="B217" s="77" t="s">
        <v>387</v>
      </c>
      <c r="C217" s="77" t="s">
        <v>388</v>
      </c>
      <c r="D217" s="78">
        <v>65509</v>
      </c>
      <c r="E217" s="78">
        <v>99649</v>
      </c>
      <c r="F217" s="78">
        <v>95162</v>
      </c>
      <c r="G217" s="78">
        <v>61022</v>
      </c>
      <c r="H217" s="78">
        <v>61022</v>
      </c>
      <c r="I217" s="78">
        <v>0</v>
      </c>
    </row>
    <row r="218" spans="1:9" s="66" customFormat="1" ht="18" customHeight="1">
      <c r="A218" s="19"/>
      <c r="B218" s="75" t="s">
        <v>389</v>
      </c>
      <c r="C218" s="75" t="s">
        <v>262</v>
      </c>
      <c r="D218" s="63">
        <v>65509</v>
      </c>
      <c r="E218" s="63">
        <v>99649</v>
      </c>
      <c r="F218" s="63">
        <v>95162</v>
      </c>
      <c r="G218" s="63">
        <v>61022</v>
      </c>
      <c r="H218" s="63">
        <v>61022</v>
      </c>
      <c r="I218" s="63">
        <v>0</v>
      </c>
    </row>
    <row r="219" spans="1:9" s="80" customFormat="1" ht="18" customHeight="1">
      <c r="A219" s="79"/>
      <c r="B219" s="77" t="s">
        <v>390</v>
      </c>
      <c r="C219" s="77" t="s">
        <v>391</v>
      </c>
      <c r="D219" s="78">
        <v>7080910</v>
      </c>
      <c r="E219" s="78">
        <v>163646579</v>
      </c>
      <c r="F219" s="78">
        <v>166626915</v>
      </c>
      <c r="G219" s="78">
        <v>10061246</v>
      </c>
      <c r="H219" s="78">
        <v>10061246</v>
      </c>
      <c r="I219" s="78">
        <v>0</v>
      </c>
    </row>
    <row r="220" spans="1:9" s="80" customFormat="1" ht="18" customHeight="1">
      <c r="A220" s="79"/>
      <c r="B220" s="77" t="s">
        <v>392</v>
      </c>
      <c r="C220" s="77" t="s">
        <v>393</v>
      </c>
      <c r="D220" s="78">
        <v>7080910</v>
      </c>
      <c r="E220" s="78">
        <v>163646579</v>
      </c>
      <c r="F220" s="78">
        <v>166626915</v>
      </c>
      <c r="G220" s="78">
        <v>10061246</v>
      </c>
      <c r="H220" s="78">
        <v>10061246</v>
      </c>
      <c r="I220" s="78">
        <v>0</v>
      </c>
    </row>
    <row r="221" spans="1:9" s="66" customFormat="1" ht="18" customHeight="1">
      <c r="A221" s="19"/>
      <c r="B221" s="75" t="s">
        <v>394</v>
      </c>
      <c r="C221" s="75" t="s">
        <v>395</v>
      </c>
      <c r="D221" s="63">
        <v>7080910</v>
      </c>
      <c r="E221" s="63">
        <v>163646579</v>
      </c>
      <c r="F221" s="63">
        <v>166626915</v>
      </c>
      <c r="G221" s="63">
        <v>10061246</v>
      </c>
      <c r="H221" s="63">
        <v>10061246</v>
      </c>
      <c r="I221" s="63">
        <v>0</v>
      </c>
    </row>
    <row r="222" spans="1:9" s="80" customFormat="1" ht="18" customHeight="1">
      <c r="A222" s="79"/>
      <c r="B222" s="77" t="s">
        <v>396</v>
      </c>
      <c r="C222" s="77" t="s">
        <v>397</v>
      </c>
      <c r="D222" s="78">
        <v>1048222884</v>
      </c>
      <c r="E222" s="78">
        <v>863061686</v>
      </c>
      <c r="F222" s="78">
        <v>862385940</v>
      </c>
      <c r="G222" s="78">
        <v>1047547138</v>
      </c>
      <c r="H222" s="78">
        <v>0</v>
      </c>
      <c r="I222" s="78">
        <v>1047547138</v>
      </c>
    </row>
    <row r="223" spans="1:9" s="80" customFormat="1" ht="18" customHeight="1">
      <c r="A223" s="79"/>
      <c r="B223" s="77" t="s">
        <v>398</v>
      </c>
      <c r="C223" s="77" t="s">
        <v>399</v>
      </c>
      <c r="D223" s="78">
        <v>1048222884</v>
      </c>
      <c r="E223" s="78">
        <v>863061686</v>
      </c>
      <c r="F223" s="78">
        <v>862385940</v>
      </c>
      <c r="G223" s="78">
        <v>1047547138</v>
      </c>
      <c r="H223" s="78">
        <v>0</v>
      </c>
      <c r="I223" s="78">
        <v>1047547138</v>
      </c>
    </row>
    <row r="224" spans="1:9" s="80" customFormat="1" ht="18" customHeight="1">
      <c r="A224" s="79"/>
      <c r="B224" s="77" t="s">
        <v>400</v>
      </c>
      <c r="C224" s="77" t="s">
        <v>401</v>
      </c>
      <c r="D224" s="78">
        <v>1242846452</v>
      </c>
      <c r="E224" s="78">
        <v>669248658</v>
      </c>
      <c r="F224" s="78">
        <v>409937659</v>
      </c>
      <c r="G224" s="78">
        <v>983535453</v>
      </c>
      <c r="H224" s="78">
        <v>0</v>
      </c>
      <c r="I224" s="78">
        <v>983535453</v>
      </c>
    </row>
    <row r="225" spans="1:9" s="66" customFormat="1" ht="18" customHeight="1">
      <c r="A225" s="19"/>
      <c r="B225" s="75" t="s">
        <v>402</v>
      </c>
      <c r="C225" s="75" t="s">
        <v>403</v>
      </c>
      <c r="D225" s="63">
        <v>1242846452</v>
      </c>
      <c r="E225" s="63">
        <v>669248658</v>
      </c>
      <c r="F225" s="63">
        <v>409937659</v>
      </c>
      <c r="G225" s="63">
        <v>983535453</v>
      </c>
      <c r="H225" s="63">
        <v>0</v>
      </c>
      <c r="I225" s="63">
        <v>983535453</v>
      </c>
    </row>
    <row r="226" spans="1:9" s="80" customFormat="1" ht="18" customHeight="1">
      <c r="A226" s="79"/>
      <c r="B226" s="77" t="s">
        <v>404</v>
      </c>
      <c r="C226" s="77" t="s">
        <v>405</v>
      </c>
      <c r="D226" s="78">
        <v>-259073325</v>
      </c>
      <c r="E226" s="78">
        <v>190037696</v>
      </c>
      <c r="F226" s="78">
        <v>449111021</v>
      </c>
      <c r="G226" s="78">
        <v>0</v>
      </c>
      <c r="H226" s="78">
        <v>0</v>
      </c>
      <c r="I226" s="78">
        <v>0</v>
      </c>
    </row>
    <row r="227" spans="1:9" s="66" customFormat="1" ht="18" customHeight="1">
      <c r="A227" s="19"/>
      <c r="B227" s="75" t="s">
        <v>406</v>
      </c>
      <c r="C227" s="75" t="s">
        <v>407</v>
      </c>
      <c r="D227" s="63">
        <v>0</v>
      </c>
      <c r="E227" s="63">
        <v>0</v>
      </c>
      <c r="F227" s="63">
        <v>0</v>
      </c>
      <c r="G227" s="63">
        <v>0</v>
      </c>
      <c r="H227" s="63">
        <v>0</v>
      </c>
      <c r="I227" s="63">
        <v>0</v>
      </c>
    </row>
    <row r="228" spans="1:9" s="66" customFormat="1" ht="18" customHeight="1">
      <c r="A228" s="19"/>
      <c r="B228" s="75" t="s">
        <v>408</v>
      </c>
      <c r="C228" s="75" t="s">
        <v>770</v>
      </c>
      <c r="D228" s="63">
        <v>-259073325</v>
      </c>
      <c r="E228" s="63">
        <v>190037696</v>
      </c>
      <c r="F228" s="63">
        <v>449111021</v>
      </c>
      <c r="G228" s="63">
        <v>0</v>
      </c>
      <c r="H228" s="63">
        <v>0</v>
      </c>
      <c r="I228" s="63">
        <v>0</v>
      </c>
    </row>
    <row r="229" spans="1:9" s="80" customFormat="1" ht="18" customHeight="1">
      <c r="A229" s="79"/>
      <c r="B229" s="77" t="s">
        <v>410</v>
      </c>
      <c r="C229" s="77" t="s">
        <v>411</v>
      </c>
      <c r="D229" s="78">
        <v>50676453</v>
      </c>
      <c r="E229" s="78">
        <v>0</v>
      </c>
      <c r="F229" s="78">
        <v>0</v>
      </c>
      <c r="G229" s="78">
        <v>50676453</v>
      </c>
      <c r="H229" s="78">
        <v>0</v>
      </c>
      <c r="I229" s="78">
        <v>50676453</v>
      </c>
    </row>
    <row r="230" spans="1:9" s="66" customFormat="1" ht="18" customHeight="1">
      <c r="A230" s="19"/>
      <c r="B230" s="75" t="s">
        <v>412</v>
      </c>
      <c r="C230" s="75" t="s">
        <v>229</v>
      </c>
      <c r="D230" s="63">
        <v>22169308</v>
      </c>
      <c r="E230" s="63">
        <v>0</v>
      </c>
      <c r="F230" s="63">
        <v>0</v>
      </c>
      <c r="G230" s="63">
        <v>22169308</v>
      </c>
      <c r="H230" s="63">
        <v>0</v>
      </c>
      <c r="I230" s="63">
        <v>22169308</v>
      </c>
    </row>
    <row r="231" spans="1:9" s="66" customFormat="1" ht="18" customHeight="1">
      <c r="A231" s="19"/>
      <c r="B231" s="75" t="s">
        <v>413</v>
      </c>
      <c r="C231" s="75" t="s">
        <v>104</v>
      </c>
      <c r="D231" s="63">
        <v>2402188</v>
      </c>
      <c r="E231" s="63">
        <v>0</v>
      </c>
      <c r="F231" s="63">
        <v>0</v>
      </c>
      <c r="G231" s="63">
        <v>2402188</v>
      </c>
      <c r="H231" s="63">
        <v>0</v>
      </c>
      <c r="I231" s="63">
        <v>2402188</v>
      </c>
    </row>
    <row r="232" spans="1:9" s="66" customFormat="1" ht="18" customHeight="1">
      <c r="A232" s="19"/>
      <c r="B232" s="75" t="s">
        <v>414</v>
      </c>
      <c r="C232" s="75" t="s">
        <v>415</v>
      </c>
      <c r="D232" s="63">
        <v>0</v>
      </c>
      <c r="E232" s="63">
        <v>0</v>
      </c>
      <c r="F232" s="63">
        <v>0</v>
      </c>
      <c r="G232" s="63">
        <v>0</v>
      </c>
      <c r="H232" s="63">
        <v>0</v>
      </c>
      <c r="I232" s="63">
        <v>0</v>
      </c>
    </row>
    <row r="233" spans="1:9" s="66" customFormat="1" ht="18" customHeight="1">
      <c r="A233" s="19"/>
      <c r="B233" s="75" t="s">
        <v>416</v>
      </c>
      <c r="C233" s="75" t="s">
        <v>233</v>
      </c>
      <c r="D233" s="63">
        <v>26104957</v>
      </c>
      <c r="E233" s="63">
        <v>0</v>
      </c>
      <c r="F233" s="63">
        <v>0</v>
      </c>
      <c r="G233" s="63">
        <v>26104957</v>
      </c>
      <c r="H233" s="63">
        <v>0</v>
      </c>
      <c r="I233" s="63">
        <v>26104957</v>
      </c>
    </row>
    <row r="234" spans="1:9" s="80" customFormat="1" ht="18" customHeight="1">
      <c r="A234" s="79"/>
      <c r="B234" s="77" t="s">
        <v>417</v>
      </c>
      <c r="C234" s="77" t="s">
        <v>418</v>
      </c>
      <c r="D234" s="78">
        <v>2088676</v>
      </c>
      <c r="E234" s="78">
        <v>0</v>
      </c>
      <c r="F234" s="78">
        <v>5910</v>
      </c>
      <c r="G234" s="78">
        <v>2094586</v>
      </c>
      <c r="H234" s="78">
        <v>0</v>
      </c>
      <c r="I234" s="78">
        <v>2094586</v>
      </c>
    </row>
    <row r="235" spans="1:9" s="66" customFormat="1" ht="18" customHeight="1">
      <c r="A235" s="19"/>
      <c r="B235" s="75" t="s">
        <v>419</v>
      </c>
      <c r="C235" s="75" t="s">
        <v>420</v>
      </c>
      <c r="D235" s="63">
        <v>2088676</v>
      </c>
      <c r="E235" s="63">
        <v>0</v>
      </c>
      <c r="F235" s="63">
        <v>5910</v>
      </c>
      <c r="G235" s="63">
        <v>2094586</v>
      </c>
      <c r="H235" s="63">
        <v>0</v>
      </c>
      <c r="I235" s="63">
        <v>2094586</v>
      </c>
    </row>
    <row r="236" spans="1:9" s="80" customFormat="1" ht="18" customHeight="1">
      <c r="A236" s="79"/>
      <c r="B236" s="77" t="s">
        <v>421</v>
      </c>
      <c r="C236" s="77" t="s">
        <v>422</v>
      </c>
      <c r="D236" s="78">
        <v>15015978</v>
      </c>
      <c r="E236" s="78">
        <v>3095712</v>
      </c>
      <c r="F236" s="78">
        <v>0</v>
      </c>
      <c r="G236" s="78">
        <v>11920266</v>
      </c>
      <c r="H236" s="78">
        <v>0</v>
      </c>
      <c r="I236" s="78">
        <v>11920266</v>
      </c>
    </row>
    <row r="237" spans="1:9" s="66" customFormat="1" ht="18" customHeight="1">
      <c r="A237" s="19"/>
      <c r="B237" s="75" t="s">
        <v>423</v>
      </c>
      <c r="C237" s="75" t="s">
        <v>424</v>
      </c>
      <c r="D237" s="63">
        <v>3095712</v>
      </c>
      <c r="E237" s="63">
        <v>3095712</v>
      </c>
      <c r="F237" s="63">
        <v>0</v>
      </c>
      <c r="G237" s="63">
        <v>0</v>
      </c>
      <c r="H237" s="63">
        <v>0</v>
      </c>
      <c r="I237" s="63">
        <v>0</v>
      </c>
    </row>
    <row r="238" spans="1:9" s="66" customFormat="1" ht="18" customHeight="1">
      <c r="A238" s="19"/>
      <c r="B238" s="75" t="s">
        <v>425</v>
      </c>
      <c r="C238" s="75" t="s">
        <v>426</v>
      </c>
      <c r="D238" s="63">
        <v>11137072</v>
      </c>
      <c r="E238" s="63">
        <v>0</v>
      </c>
      <c r="F238" s="63">
        <v>0</v>
      </c>
      <c r="G238" s="63">
        <v>11137072</v>
      </c>
      <c r="H238" s="63">
        <v>0</v>
      </c>
      <c r="I238" s="63">
        <v>11137072</v>
      </c>
    </row>
    <row r="239" spans="1:9" s="66" customFormat="1" ht="18" customHeight="1">
      <c r="A239" s="19"/>
      <c r="B239" s="75" t="s">
        <v>427</v>
      </c>
      <c r="C239" s="75" t="s">
        <v>428</v>
      </c>
      <c r="D239" s="63">
        <v>783194</v>
      </c>
      <c r="E239" s="63">
        <v>0</v>
      </c>
      <c r="F239" s="63">
        <v>0</v>
      </c>
      <c r="G239" s="63">
        <v>783194</v>
      </c>
      <c r="H239" s="63">
        <v>0</v>
      </c>
      <c r="I239" s="63">
        <v>783194</v>
      </c>
    </row>
    <row r="240" spans="1:9" s="80" customFormat="1" ht="18" customHeight="1">
      <c r="A240" s="79"/>
      <c r="B240" s="77" t="s">
        <v>429</v>
      </c>
      <c r="C240" s="77" t="s">
        <v>430</v>
      </c>
      <c r="D240" s="78">
        <v>-3331350</v>
      </c>
      <c r="E240" s="78">
        <v>679620</v>
      </c>
      <c r="F240" s="78">
        <v>3331350</v>
      </c>
      <c r="G240" s="78">
        <v>-679620</v>
      </c>
      <c r="H240" s="78">
        <v>0</v>
      </c>
      <c r="I240" s="78">
        <v>-679620</v>
      </c>
    </row>
    <row r="241" spans="1:9" s="66" customFormat="1" ht="18" customHeight="1">
      <c r="A241" s="19"/>
      <c r="B241" s="75" t="s">
        <v>431</v>
      </c>
      <c r="C241" s="75" t="s">
        <v>432</v>
      </c>
      <c r="D241" s="63">
        <v>-2141237</v>
      </c>
      <c r="E241" s="63">
        <v>372192</v>
      </c>
      <c r="F241" s="63">
        <v>2141237</v>
      </c>
      <c r="G241" s="63">
        <v>-372192</v>
      </c>
      <c r="H241" s="63">
        <v>0</v>
      </c>
      <c r="I241" s="63">
        <v>-372192</v>
      </c>
    </row>
    <row r="242" spans="1:9" s="66" customFormat="1" ht="18" customHeight="1">
      <c r="A242" s="19"/>
      <c r="B242" s="75" t="s">
        <v>433</v>
      </c>
      <c r="C242" s="75" t="s">
        <v>434</v>
      </c>
      <c r="D242" s="63">
        <v>-1190113</v>
      </c>
      <c r="E242" s="63">
        <v>307428</v>
      </c>
      <c r="F242" s="63">
        <v>1190113</v>
      </c>
      <c r="G242" s="63">
        <v>-307428</v>
      </c>
      <c r="H242" s="63">
        <v>0</v>
      </c>
      <c r="I242" s="63">
        <v>-307428</v>
      </c>
    </row>
    <row r="243" spans="1:9" s="80" customFormat="1" ht="18" customHeight="1">
      <c r="A243" s="79"/>
      <c r="B243" s="77" t="s">
        <v>435</v>
      </c>
      <c r="C243" s="77" t="s">
        <v>436</v>
      </c>
      <c r="D243" s="78">
        <v>0</v>
      </c>
      <c r="E243" s="78">
        <v>9671263</v>
      </c>
      <c r="F243" s="78">
        <v>5086814971</v>
      </c>
      <c r="G243" s="78">
        <v>5077143708</v>
      </c>
      <c r="H243" s="78">
        <v>0</v>
      </c>
      <c r="I243" s="78">
        <v>5077143708</v>
      </c>
    </row>
    <row r="244" spans="1:9" s="80" customFormat="1" ht="18" customHeight="1">
      <c r="A244" s="79"/>
      <c r="B244" s="77" t="s">
        <v>437</v>
      </c>
      <c r="C244" s="77" t="s">
        <v>438</v>
      </c>
      <c r="D244" s="78">
        <v>0</v>
      </c>
      <c r="E244" s="78">
        <v>4283476</v>
      </c>
      <c r="F244" s="78">
        <v>54702745</v>
      </c>
      <c r="G244" s="78">
        <v>50419269</v>
      </c>
      <c r="H244" s="78">
        <v>0</v>
      </c>
      <c r="I244" s="78">
        <v>50419269</v>
      </c>
    </row>
    <row r="245" spans="1:9" s="80" customFormat="1" ht="18" customHeight="1">
      <c r="A245" s="79"/>
      <c r="B245" s="77" t="s">
        <v>439</v>
      </c>
      <c r="C245" s="77" t="s">
        <v>440</v>
      </c>
      <c r="D245" s="78">
        <v>0</v>
      </c>
      <c r="E245" s="78">
        <v>3663813</v>
      </c>
      <c r="F245" s="78">
        <v>19639727</v>
      </c>
      <c r="G245" s="78">
        <v>15975914</v>
      </c>
      <c r="H245" s="78">
        <v>0</v>
      </c>
      <c r="I245" s="78">
        <v>15975914</v>
      </c>
    </row>
    <row r="246" spans="1:9" s="66" customFormat="1" ht="18" customHeight="1">
      <c r="A246" s="19"/>
      <c r="B246" s="75" t="s">
        <v>441</v>
      </c>
      <c r="C246" s="75" t="s">
        <v>36</v>
      </c>
      <c r="D246" s="63">
        <v>0</v>
      </c>
      <c r="E246" s="63">
        <v>152</v>
      </c>
      <c r="F246" s="63">
        <v>2295788</v>
      </c>
      <c r="G246" s="63">
        <v>2295636</v>
      </c>
      <c r="H246" s="63">
        <v>0</v>
      </c>
      <c r="I246" s="63">
        <v>2295636</v>
      </c>
    </row>
    <row r="247" spans="1:9" s="66" customFormat="1" ht="18" customHeight="1">
      <c r="A247" s="19"/>
      <c r="B247" s="75" t="s">
        <v>771</v>
      </c>
      <c r="C247" s="75" t="s">
        <v>38</v>
      </c>
      <c r="D247" s="63">
        <v>0</v>
      </c>
      <c r="E247" s="63">
        <v>0</v>
      </c>
      <c r="F247" s="63">
        <v>0</v>
      </c>
      <c r="G247" s="63">
        <v>0</v>
      </c>
      <c r="H247" s="63">
        <v>0</v>
      </c>
      <c r="I247" s="63">
        <v>0</v>
      </c>
    </row>
    <row r="248" spans="1:9" s="66" customFormat="1" ht="18" customHeight="1">
      <c r="A248" s="19"/>
      <c r="B248" s="75" t="s">
        <v>442</v>
      </c>
      <c r="C248" s="75" t="s">
        <v>40</v>
      </c>
      <c r="D248" s="63">
        <v>0</v>
      </c>
      <c r="E248" s="63">
        <v>3663661</v>
      </c>
      <c r="F248" s="63">
        <v>17343939</v>
      </c>
      <c r="G248" s="63">
        <v>13680278</v>
      </c>
      <c r="H248" s="63">
        <v>0</v>
      </c>
      <c r="I248" s="63">
        <v>13680278</v>
      </c>
    </row>
    <row r="249" spans="1:9" s="80" customFormat="1" ht="18" customHeight="1">
      <c r="A249" s="79"/>
      <c r="B249" s="77" t="s">
        <v>443</v>
      </c>
      <c r="C249" s="77" t="s">
        <v>444</v>
      </c>
      <c r="D249" s="78">
        <v>0</v>
      </c>
      <c r="E249" s="78">
        <v>511247</v>
      </c>
      <c r="F249" s="78">
        <v>34983018</v>
      </c>
      <c r="G249" s="78">
        <v>34471771</v>
      </c>
      <c r="H249" s="78">
        <v>0</v>
      </c>
      <c r="I249" s="78">
        <v>34471771</v>
      </c>
    </row>
    <row r="250" spans="1:9" s="66" customFormat="1" ht="18" customHeight="1">
      <c r="A250" s="19"/>
      <c r="B250" s="75" t="s">
        <v>445</v>
      </c>
      <c r="C250" s="75" t="s">
        <v>446</v>
      </c>
      <c r="D250" s="63">
        <v>0</v>
      </c>
      <c r="E250" s="63">
        <v>511247</v>
      </c>
      <c r="F250" s="63">
        <v>34983018</v>
      </c>
      <c r="G250" s="63">
        <v>34471771</v>
      </c>
      <c r="H250" s="63">
        <v>0</v>
      </c>
      <c r="I250" s="63">
        <v>34471771</v>
      </c>
    </row>
    <row r="251" spans="1:9" s="80" customFormat="1" ht="18" customHeight="1">
      <c r="A251" s="79"/>
      <c r="B251" s="77" t="s">
        <v>447</v>
      </c>
      <c r="C251" s="77" t="s">
        <v>448</v>
      </c>
      <c r="D251" s="78">
        <v>0</v>
      </c>
      <c r="E251" s="78">
        <v>108416</v>
      </c>
      <c r="F251" s="78">
        <v>80000</v>
      </c>
      <c r="G251" s="78">
        <v>-28416</v>
      </c>
      <c r="H251" s="78">
        <v>0</v>
      </c>
      <c r="I251" s="78">
        <v>-28416</v>
      </c>
    </row>
    <row r="252" spans="1:9" ht="18" customHeight="1">
      <c r="A252" s="19"/>
      <c r="B252" s="75" t="s">
        <v>449</v>
      </c>
      <c r="C252" s="75" t="s">
        <v>450</v>
      </c>
      <c r="D252" s="63">
        <v>0</v>
      </c>
      <c r="E252" s="63">
        <v>5657</v>
      </c>
      <c r="F252" s="63">
        <v>0</v>
      </c>
      <c r="G252" s="63">
        <v>-5657</v>
      </c>
      <c r="H252" s="63">
        <v>0</v>
      </c>
      <c r="I252" s="63">
        <v>-5657</v>
      </c>
    </row>
    <row r="253" spans="1:9" s="66" customFormat="1" ht="18" customHeight="1">
      <c r="A253" s="19"/>
      <c r="B253" s="75" t="s">
        <v>451</v>
      </c>
      <c r="C253" s="75" t="s">
        <v>452</v>
      </c>
      <c r="D253" s="63">
        <v>0</v>
      </c>
      <c r="E253" s="63">
        <v>102759</v>
      </c>
      <c r="F253" s="63">
        <v>80000</v>
      </c>
      <c r="G253" s="63">
        <v>-22759</v>
      </c>
      <c r="H253" s="63">
        <v>0</v>
      </c>
      <c r="I253" s="63">
        <v>-22759</v>
      </c>
    </row>
    <row r="254" spans="1:9" s="80" customFormat="1" ht="18" customHeight="1">
      <c r="A254" s="79"/>
      <c r="B254" s="77" t="s">
        <v>453</v>
      </c>
      <c r="C254" s="77" t="s">
        <v>454</v>
      </c>
      <c r="D254" s="78">
        <v>0</v>
      </c>
      <c r="E254" s="78">
        <v>4027637</v>
      </c>
      <c r="F254" s="78">
        <v>5006713921</v>
      </c>
      <c r="G254" s="78">
        <v>5002686284</v>
      </c>
      <c r="H254" s="78">
        <v>0</v>
      </c>
      <c r="I254" s="78">
        <v>5002686284</v>
      </c>
    </row>
    <row r="255" spans="1:9" s="80" customFormat="1" ht="18" customHeight="1">
      <c r="A255" s="79"/>
      <c r="B255" s="77" t="s">
        <v>455</v>
      </c>
      <c r="C255" s="77" t="s">
        <v>456</v>
      </c>
      <c r="D255" s="78">
        <v>0</v>
      </c>
      <c r="E255" s="78">
        <v>4027637</v>
      </c>
      <c r="F255" s="78">
        <v>5003733341</v>
      </c>
      <c r="G255" s="78">
        <v>4999705704</v>
      </c>
      <c r="H255" s="78">
        <v>0</v>
      </c>
      <c r="I255" s="78">
        <v>4999705704</v>
      </c>
    </row>
    <row r="256" spans="1:9" s="66" customFormat="1" ht="18" customHeight="1">
      <c r="A256" s="19"/>
      <c r="B256" s="75" t="s">
        <v>457</v>
      </c>
      <c r="C256" s="75" t="s">
        <v>458</v>
      </c>
      <c r="D256" s="63">
        <v>0</v>
      </c>
      <c r="E256" s="63">
        <v>2479583</v>
      </c>
      <c r="F256" s="63">
        <v>4906962483</v>
      </c>
      <c r="G256" s="63">
        <v>4904482900</v>
      </c>
      <c r="H256" s="63">
        <v>0</v>
      </c>
      <c r="I256" s="63">
        <v>4904482900</v>
      </c>
    </row>
    <row r="257" spans="1:9" s="66" customFormat="1" ht="18" customHeight="1">
      <c r="A257" s="19"/>
      <c r="B257" s="75" t="s">
        <v>459</v>
      </c>
      <c r="C257" s="75" t="s">
        <v>460</v>
      </c>
      <c r="D257" s="63">
        <v>0</v>
      </c>
      <c r="E257" s="63">
        <v>1548054</v>
      </c>
      <c r="F257" s="63">
        <v>96770858</v>
      </c>
      <c r="G257" s="63">
        <v>95222804</v>
      </c>
      <c r="H257" s="63">
        <v>0</v>
      </c>
      <c r="I257" s="63">
        <v>95222804</v>
      </c>
    </row>
    <row r="258" spans="1:9" s="80" customFormat="1" ht="18" customHeight="1">
      <c r="A258" s="79"/>
      <c r="B258" s="77" t="s">
        <v>461</v>
      </c>
      <c r="C258" s="77" t="s">
        <v>462</v>
      </c>
      <c r="D258" s="78">
        <v>0</v>
      </c>
      <c r="E258" s="78">
        <v>0</v>
      </c>
      <c r="F258" s="78">
        <v>448109</v>
      </c>
      <c r="G258" s="78">
        <v>448109</v>
      </c>
      <c r="H258" s="78">
        <v>0</v>
      </c>
      <c r="I258" s="78">
        <v>448109</v>
      </c>
    </row>
    <row r="259" spans="1:9" s="66" customFormat="1" ht="18" customHeight="1">
      <c r="A259" s="19"/>
      <c r="B259" s="75" t="s">
        <v>463</v>
      </c>
      <c r="C259" s="75" t="s">
        <v>464</v>
      </c>
      <c r="D259" s="63">
        <v>0</v>
      </c>
      <c r="E259" s="63">
        <v>0</v>
      </c>
      <c r="F259" s="63">
        <v>448109</v>
      </c>
      <c r="G259" s="63">
        <v>448109</v>
      </c>
      <c r="H259" s="63">
        <v>0</v>
      </c>
      <c r="I259" s="63">
        <v>448109</v>
      </c>
    </row>
    <row r="260" spans="1:9" s="80" customFormat="1" ht="18" customHeight="1">
      <c r="A260" s="79"/>
      <c r="B260" s="77" t="s">
        <v>465</v>
      </c>
      <c r="C260" s="77" t="s">
        <v>466</v>
      </c>
      <c r="D260" s="78">
        <v>0</v>
      </c>
      <c r="E260" s="78">
        <v>0</v>
      </c>
      <c r="F260" s="78">
        <v>2532471</v>
      </c>
      <c r="G260" s="78">
        <v>2532471</v>
      </c>
      <c r="H260" s="78">
        <v>0</v>
      </c>
      <c r="I260" s="78">
        <v>2532471</v>
      </c>
    </row>
    <row r="261" spans="1:9" s="66" customFormat="1" ht="18" customHeight="1">
      <c r="A261" s="19"/>
      <c r="B261" s="75" t="s">
        <v>467</v>
      </c>
      <c r="C261" s="75" t="s">
        <v>468</v>
      </c>
      <c r="D261" s="63">
        <v>0</v>
      </c>
      <c r="E261" s="63">
        <v>0</v>
      </c>
      <c r="F261" s="63">
        <v>2532471</v>
      </c>
      <c r="G261" s="63">
        <v>2532471</v>
      </c>
      <c r="H261" s="63">
        <v>0</v>
      </c>
      <c r="I261" s="63">
        <v>2532471</v>
      </c>
    </row>
    <row r="262" spans="1:9" s="66" customFormat="1" ht="18" customHeight="1">
      <c r="A262" s="19"/>
      <c r="B262" s="75" t="s">
        <v>772</v>
      </c>
      <c r="C262" s="75" t="s">
        <v>773</v>
      </c>
      <c r="D262" s="63">
        <v>0</v>
      </c>
      <c r="E262" s="63">
        <v>0</v>
      </c>
      <c r="F262" s="63">
        <v>0</v>
      </c>
      <c r="G262" s="63">
        <v>0</v>
      </c>
      <c r="H262" s="63">
        <v>0</v>
      </c>
      <c r="I262" s="63">
        <v>0</v>
      </c>
    </row>
    <row r="263" spans="1:9" s="80" customFormat="1" ht="18" customHeight="1">
      <c r="A263" s="79"/>
      <c r="B263" s="77" t="s">
        <v>469</v>
      </c>
      <c r="C263" s="77" t="s">
        <v>470</v>
      </c>
      <c r="D263" s="78">
        <v>0</v>
      </c>
      <c r="E263" s="78">
        <v>1360150</v>
      </c>
      <c r="F263" s="78">
        <v>25398305</v>
      </c>
      <c r="G263" s="78">
        <v>24038155</v>
      </c>
      <c r="H263" s="78">
        <v>0</v>
      </c>
      <c r="I263" s="78">
        <v>24038155</v>
      </c>
    </row>
    <row r="264" spans="1:9" s="80" customFormat="1" ht="18" customHeight="1">
      <c r="A264" s="79"/>
      <c r="B264" s="77" t="s">
        <v>471</v>
      </c>
      <c r="C264" s="77" t="s">
        <v>472</v>
      </c>
      <c r="D264" s="78">
        <v>0</v>
      </c>
      <c r="E264" s="78">
        <v>455656</v>
      </c>
      <c r="F264" s="78">
        <v>13348617</v>
      </c>
      <c r="G264" s="78">
        <v>12892961</v>
      </c>
      <c r="H264" s="78">
        <v>0</v>
      </c>
      <c r="I264" s="78">
        <v>12892961</v>
      </c>
    </row>
    <row r="265" spans="1:9" s="66" customFormat="1" ht="18" customHeight="1">
      <c r="A265" s="19"/>
      <c r="B265" s="75" t="s">
        <v>473</v>
      </c>
      <c r="C265" s="75" t="s">
        <v>474</v>
      </c>
      <c r="D265" s="63">
        <v>0</v>
      </c>
      <c r="E265" s="63">
        <v>29</v>
      </c>
      <c r="F265" s="63">
        <v>108230</v>
      </c>
      <c r="G265" s="63">
        <v>108201</v>
      </c>
      <c r="H265" s="63">
        <v>0</v>
      </c>
      <c r="I265" s="63">
        <v>108201</v>
      </c>
    </row>
    <row r="266" spans="1:9" s="66" customFormat="1" ht="18" customHeight="1">
      <c r="A266" s="19"/>
      <c r="B266" s="75" t="s">
        <v>475</v>
      </c>
      <c r="C266" s="75" t="s">
        <v>476</v>
      </c>
      <c r="D266" s="63">
        <v>0</v>
      </c>
      <c r="E266" s="63">
        <v>2878</v>
      </c>
      <c r="F266" s="63">
        <v>2890236</v>
      </c>
      <c r="G266" s="63">
        <v>2887358</v>
      </c>
      <c r="H266" s="63">
        <v>0</v>
      </c>
      <c r="I266" s="63">
        <v>2887358</v>
      </c>
    </row>
    <row r="267" spans="1:9" s="66" customFormat="1" ht="18" customHeight="1">
      <c r="A267" s="19"/>
      <c r="B267" s="75" t="s">
        <v>477</v>
      </c>
      <c r="C267" s="75" t="s">
        <v>478</v>
      </c>
      <c r="D267" s="63">
        <v>0</v>
      </c>
      <c r="E267" s="63">
        <v>0</v>
      </c>
      <c r="F267" s="63">
        <v>670360</v>
      </c>
      <c r="G267" s="63">
        <v>670360</v>
      </c>
      <c r="H267" s="63">
        <v>0</v>
      </c>
      <c r="I267" s="63">
        <v>670360</v>
      </c>
    </row>
    <row r="268" spans="1:9" s="66" customFormat="1" ht="18" customHeight="1">
      <c r="A268" s="19"/>
      <c r="B268" s="75" t="s">
        <v>479</v>
      </c>
      <c r="C268" s="75" t="s">
        <v>480</v>
      </c>
      <c r="D268" s="63">
        <v>0</v>
      </c>
      <c r="E268" s="63">
        <v>452749</v>
      </c>
      <c r="F268" s="63">
        <v>9102892</v>
      </c>
      <c r="G268" s="63">
        <v>8650143</v>
      </c>
      <c r="H268" s="63">
        <v>0</v>
      </c>
      <c r="I268" s="63">
        <v>8650143</v>
      </c>
    </row>
    <row r="269" spans="1:9" s="66" customFormat="1" ht="18" customHeight="1">
      <c r="A269" s="19"/>
      <c r="B269" s="75" t="s">
        <v>481</v>
      </c>
      <c r="C269" s="75" t="s">
        <v>482</v>
      </c>
      <c r="D269" s="63">
        <v>0</v>
      </c>
      <c r="E269" s="63">
        <v>0</v>
      </c>
      <c r="F269" s="63">
        <v>576899</v>
      </c>
      <c r="G269" s="63">
        <v>576899</v>
      </c>
      <c r="H269" s="63">
        <v>0</v>
      </c>
      <c r="I269" s="63">
        <v>576899</v>
      </c>
    </row>
    <row r="270" spans="1:9" s="80" customFormat="1" ht="18" customHeight="1">
      <c r="A270" s="79"/>
      <c r="B270" s="77" t="s">
        <v>483</v>
      </c>
      <c r="C270" s="77" t="s">
        <v>484</v>
      </c>
      <c r="D270" s="78">
        <v>0</v>
      </c>
      <c r="E270" s="78">
        <v>0</v>
      </c>
      <c r="F270" s="78">
        <v>282</v>
      </c>
      <c r="G270" s="78">
        <v>282</v>
      </c>
      <c r="H270" s="78">
        <v>0</v>
      </c>
      <c r="I270" s="78">
        <v>282</v>
      </c>
    </row>
    <row r="271" spans="1:9" s="66" customFormat="1" ht="18" customHeight="1">
      <c r="A271" s="19"/>
      <c r="B271" s="75" t="s">
        <v>485</v>
      </c>
      <c r="C271" s="75" t="s">
        <v>486</v>
      </c>
      <c r="D271" s="63">
        <v>0</v>
      </c>
      <c r="E271" s="63">
        <v>0</v>
      </c>
      <c r="F271" s="63">
        <v>6</v>
      </c>
      <c r="G271" s="63">
        <v>6</v>
      </c>
      <c r="H271" s="63">
        <v>0</v>
      </c>
      <c r="I271" s="63">
        <v>6</v>
      </c>
    </row>
    <row r="272" spans="1:9" s="66" customFormat="1" ht="18" customHeight="1">
      <c r="A272" s="19"/>
      <c r="B272" s="75" t="s">
        <v>487</v>
      </c>
      <c r="C272" s="75" t="s">
        <v>488</v>
      </c>
      <c r="D272" s="63">
        <v>0</v>
      </c>
      <c r="E272" s="63">
        <v>0</v>
      </c>
      <c r="F272" s="63">
        <v>276</v>
      </c>
      <c r="G272" s="63">
        <v>276</v>
      </c>
      <c r="H272" s="63">
        <v>0</v>
      </c>
      <c r="I272" s="63">
        <v>276</v>
      </c>
    </row>
    <row r="273" spans="1:9" s="80" customFormat="1" ht="18" customHeight="1">
      <c r="A273" s="79"/>
      <c r="B273" s="77" t="s">
        <v>489</v>
      </c>
      <c r="C273" s="77" t="s">
        <v>490</v>
      </c>
      <c r="D273" s="78">
        <v>0</v>
      </c>
      <c r="E273" s="78">
        <v>0</v>
      </c>
      <c r="F273" s="78">
        <v>143715</v>
      </c>
      <c r="G273" s="78">
        <v>143715</v>
      </c>
      <c r="H273" s="78">
        <v>0</v>
      </c>
      <c r="I273" s="78">
        <v>143715</v>
      </c>
    </row>
    <row r="274" spans="1:9" s="66" customFormat="1" ht="18" customHeight="1">
      <c r="A274" s="19"/>
      <c r="B274" s="75" t="s">
        <v>774</v>
      </c>
      <c r="C274" s="75" t="s">
        <v>775</v>
      </c>
      <c r="D274" s="63">
        <v>0</v>
      </c>
      <c r="E274" s="63">
        <v>0</v>
      </c>
      <c r="F274" s="63">
        <v>0</v>
      </c>
      <c r="G274" s="63">
        <v>0</v>
      </c>
      <c r="H274" s="63">
        <v>0</v>
      </c>
      <c r="I274" s="63">
        <v>0</v>
      </c>
    </row>
    <row r="275" spans="1:9" s="66" customFormat="1" ht="18" customHeight="1">
      <c r="A275" s="19"/>
      <c r="B275" s="75" t="s">
        <v>491</v>
      </c>
      <c r="C275" s="75" t="s">
        <v>492</v>
      </c>
      <c r="D275" s="63">
        <v>0</v>
      </c>
      <c r="E275" s="63">
        <v>0</v>
      </c>
      <c r="F275" s="63">
        <v>21</v>
      </c>
      <c r="G275" s="63">
        <v>21</v>
      </c>
      <c r="H275" s="63">
        <v>0</v>
      </c>
      <c r="I275" s="63">
        <v>21</v>
      </c>
    </row>
    <row r="276" spans="1:9" s="66" customFormat="1" ht="18" customHeight="1">
      <c r="A276" s="19"/>
      <c r="B276" s="75" t="s">
        <v>493</v>
      </c>
      <c r="C276" s="75" t="s">
        <v>494</v>
      </c>
      <c r="D276" s="63">
        <v>0</v>
      </c>
      <c r="E276" s="63">
        <v>0</v>
      </c>
      <c r="F276" s="63">
        <v>143694</v>
      </c>
      <c r="G276" s="63">
        <v>143694</v>
      </c>
      <c r="H276" s="63">
        <v>0</v>
      </c>
      <c r="I276" s="63">
        <v>143694</v>
      </c>
    </row>
    <row r="277" spans="1:9" s="80" customFormat="1" ht="18" customHeight="1">
      <c r="A277" s="79"/>
      <c r="B277" s="77" t="s">
        <v>495</v>
      </c>
      <c r="C277" s="77" t="s">
        <v>496</v>
      </c>
      <c r="D277" s="78">
        <v>0</v>
      </c>
      <c r="E277" s="78">
        <v>0</v>
      </c>
      <c r="F277" s="78">
        <v>10</v>
      </c>
      <c r="G277" s="78">
        <v>10</v>
      </c>
      <c r="H277" s="78">
        <v>0</v>
      </c>
      <c r="I277" s="78">
        <v>10</v>
      </c>
    </row>
    <row r="278" spans="1:9" s="66" customFormat="1" ht="18" customHeight="1">
      <c r="A278" s="19"/>
      <c r="B278" s="75" t="s">
        <v>776</v>
      </c>
      <c r="C278" s="75" t="s">
        <v>777</v>
      </c>
      <c r="D278" s="63">
        <v>0</v>
      </c>
      <c r="E278" s="63">
        <v>0</v>
      </c>
      <c r="F278" s="63">
        <v>0</v>
      </c>
      <c r="G278" s="63">
        <v>0</v>
      </c>
      <c r="H278" s="63">
        <v>0</v>
      </c>
      <c r="I278" s="63">
        <v>0</v>
      </c>
    </row>
    <row r="279" spans="1:9" s="66" customFormat="1" ht="18" customHeight="1">
      <c r="A279" s="19"/>
      <c r="B279" s="75" t="s">
        <v>778</v>
      </c>
      <c r="C279" s="75" t="s">
        <v>74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</row>
    <row r="280" spans="1:9" s="66" customFormat="1" ht="18" customHeight="1">
      <c r="A280" s="19"/>
      <c r="B280" s="75" t="s">
        <v>497</v>
      </c>
      <c r="C280" s="75" t="s">
        <v>498</v>
      </c>
      <c r="D280" s="63">
        <v>0</v>
      </c>
      <c r="E280" s="63">
        <v>0</v>
      </c>
      <c r="F280" s="63">
        <v>10</v>
      </c>
      <c r="G280" s="63">
        <v>10</v>
      </c>
      <c r="H280" s="63">
        <v>0</v>
      </c>
      <c r="I280" s="63">
        <v>10</v>
      </c>
    </row>
    <row r="281" spans="1:9" s="80" customFormat="1" ht="18" customHeight="1">
      <c r="A281" s="79"/>
      <c r="B281" s="77" t="s">
        <v>499</v>
      </c>
      <c r="C281" s="77" t="s">
        <v>500</v>
      </c>
      <c r="D281" s="78">
        <v>0</v>
      </c>
      <c r="E281" s="78">
        <v>904494</v>
      </c>
      <c r="F281" s="78">
        <v>11905681</v>
      </c>
      <c r="G281" s="78">
        <v>11001187</v>
      </c>
      <c r="H281" s="78">
        <v>0</v>
      </c>
      <c r="I281" s="78">
        <v>11001187</v>
      </c>
    </row>
    <row r="282" spans="1:9" s="66" customFormat="1" ht="18" customHeight="1">
      <c r="A282" s="19"/>
      <c r="B282" s="75" t="s">
        <v>501</v>
      </c>
      <c r="C282" s="75" t="s">
        <v>502</v>
      </c>
      <c r="D282" s="63">
        <v>0</v>
      </c>
      <c r="E282" s="63">
        <v>153751</v>
      </c>
      <c r="F282" s="63">
        <v>11905681</v>
      </c>
      <c r="G282" s="63">
        <v>11751930</v>
      </c>
      <c r="H282" s="63">
        <v>0</v>
      </c>
      <c r="I282" s="63">
        <v>11751930</v>
      </c>
    </row>
    <row r="283" spans="1:9" s="66" customFormat="1" ht="18" customHeight="1">
      <c r="A283" s="19"/>
      <c r="B283" s="75" t="s">
        <v>503</v>
      </c>
      <c r="C283" s="75" t="s">
        <v>504</v>
      </c>
      <c r="D283" s="63">
        <v>0</v>
      </c>
      <c r="E283" s="63">
        <v>21932</v>
      </c>
      <c r="F283" s="63">
        <v>0</v>
      </c>
      <c r="G283" s="63">
        <v>-21932</v>
      </c>
      <c r="H283" s="63">
        <v>0</v>
      </c>
      <c r="I283" s="63">
        <v>-21932</v>
      </c>
    </row>
    <row r="284" spans="1:9" s="66" customFormat="1" ht="18" customHeight="1">
      <c r="A284" s="19"/>
      <c r="B284" s="75" t="s">
        <v>505</v>
      </c>
      <c r="C284" s="75" t="s">
        <v>506</v>
      </c>
      <c r="D284" s="63">
        <v>0</v>
      </c>
      <c r="E284" s="63">
        <v>728811</v>
      </c>
      <c r="F284" s="63">
        <v>0</v>
      </c>
      <c r="G284" s="63">
        <v>-728811</v>
      </c>
      <c r="H284" s="63">
        <v>0</v>
      </c>
      <c r="I284" s="63">
        <v>-728811</v>
      </c>
    </row>
    <row r="285" spans="1:9" s="80" customFormat="1" ht="18" customHeight="1">
      <c r="A285" s="79"/>
      <c r="B285" s="77" t="s">
        <v>507</v>
      </c>
      <c r="C285" s="77" t="s">
        <v>508</v>
      </c>
      <c r="D285" s="78">
        <v>0</v>
      </c>
      <c r="E285" s="78">
        <v>6080007085</v>
      </c>
      <c r="F285" s="78">
        <v>1183014815</v>
      </c>
      <c r="G285" s="78">
        <v>4896992270</v>
      </c>
      <c r="H285" s="78">
        <v>0</v>
      </c>
      <c r="I285" s="78">
        <v>4896992270</v>
      </c>
    </row>
    <row r="286" spans="1:9" s="80" customFormat="1" ht="18" customHeight="1">
      <c r="A286" s="79"/>
      <c r="B286" s="77" t="s">
        <v>509</v>
      </c>
      <c r="C286" s="77" t="s">
        <v>510</v>
      </c>
      <c r="D286" s="78">
        <v>0</v>
      </c>
      <c r="E286" s="78">
        <v>12943682</v>
      </c>
      <c r="F286" s="78">
        <v>1541616</v>
      </c>
      <c r="G286" s="78">
        <v>11402066</v>
      </c>
      <c r="H286" s="78">
        <v>0</v>
      </c>
      <c r="I286" s="78">
        <v>11402066</v>
      </c>
    </row>
    <row r="287" spans="1:9" s="80" customFormat="1" ht="18" customHeight="1">
      <c r="A287" s="79"/>
      <c r="B287" s="77" t="s">
        <v>511</v>
      </c>
      <c r="C287" s="77" t="s">
        <v>512</v>
      </c>
      <c r="D287" s="78">
        <v>0</v>
      </c>
      <c r="E287" s="78">
        <v>10185686</v>
      </c>
      <c r="F287" s="78">
        <v>1256407</v>
      </c>
      <c r="G287" s="78">
        <v>8929279</v>
      </c>
      <c r="H287" s="78">
        <v>0</v>
      </c>
      <c r="I287" s="78">
        <v>8929279</v>
      </c>
    </row>
    <row r="288" spans="1:9" s="66" customFormat="1" ht="18" customHeight="1">
      <c r="A288" s="19"/>
      <c r="B288" s="75" t="s">
        <v>513</v>
      </c>
      <c r="C288" s="75" t="s">
        <v>514</v>
      </c>
      <c r="D288" s="63">
        <v>0</v>
      </c>
      <c r="E288" s="63">
        <v>4147552</v>
      </c>
      <c r="F288" s="63">
        <v>100325</v>
      </c>
      <c r="G288" s="63">
        <v>4047227</v>
      </c>
      <c r="H288" s="63">
        <v>0</v>
      </c>
      <c r="I288" s="63">
        <v>4047227</v>
      </c>
    </row>
    <row r="289" spans="1:9" s="66" customFormat="1" ht="18" customHeight="1">
      <c r="A289" s="19"/>
      <c r="B289" s="75" t="s">
        <v>515</v>
      </c>
      <c r="C289" s="75" t="s">
        <v>516</v>
      </c>
      <c r="D289" s="63">
        <v>0</v>
      </c>
      <c r="E289" s="63">
        <v>28207</v>
      </c>
      <c r="F289" s="63">
        <v>0</v>
      </c>
      <c r="G289" s="63">
        <v>28207</v>
      </c>
      <c r="H289" s="63">
        <v>0</v>
      </c>
      <c r="I289" s="63">
        <v>28207</v>
      </c>
    </row>
    <row r="290" spans="1:9" s="66" customFormat="1" ht="18" customHeight="1">
      <c r="A290" s="19"/>
      <c r="B290" s="75" t="s">
        <v>517</v>
      </c>
      <c r="C290" s="75" t="s">
        <v>518</v>
      </c>
      <c r="D290" s="63">
        <v>0</v>
      </c>
      <c r="E290" s="63">
        <v>43215</v>
      </c>
      <c r="F290" s="63">
        <v>0</v>
      </c>
      <c r="G290" s="63">
        <v>43215</v>
      </c>
      <c r="H290" s="63">
        <v>0</v>
      </c>
      <c r="I290" s="63">
        <v>43215</v>
      </c>
    </row>
    <row r="291" spans="1:9" s="66" customFormat="1" ht="18" customHeight="1">
      <c r="A291" s="19"/>
      <c r="B291" s="75" t="s">
        <v>519</v>
      </c>
      <c r="C291" s="75" t="s">
        <v>520</v>
      </c>
      <c r="D291" s="63">
        <v>0</v>
      </c>
      <c r="E291" s="63">
        <v>994213</v>
      </c>
      <c r="F291" s="63">
        <v>465653</v>
      </c>
      <c r="G291" s="63">
        <v>528560</v>
      </c>
      <c r="H291" s="63">
        <v>0</v>
      </c>
      <c r="I291" s="63">
        <v>528560</v>
      </c>
    </row>
    <row r="292" spans="1:9" s="66" customFormat="1" ht="18" customHeight="1">
      <c r="A292" s="19"/>
      <c r="B292" s="75" t="s">
        <v>521</v>
      </c>
      <c r="C292" s="75" t="s">
        <v>522</v>
      </c>
      <c r="D292" s="63">
        <v>0</v>
      </c>
      <c r="E292" s="63">
        <v>97967</v>
      </c>
      <c r="F292" s="63">
        <v>0</v>
      </c>
      <c r="G292" s="63">
        <v>97967</v>
      </c>
      <c r="H292" s="63">
        <v>0</v>
      </c>
      <c r="I292" s="63">
        <v>97967</v>
      </c>
    </row>
    <row r="293" spans="1:9" s="66" customFormat="1" ht="18" customHeight="1">
      <c r="A293" s="19"/>
      <c r="B293" s="75" t="s">
        <v>523</v>
      </c>
      <c r="C293" s="75" t="s">
        <v>289</v>
      </c>
      <c r="D293" s="63">
        <v>0</v>
      </c>
      <c r="E293" s="63">
        <v>2021549</v>
      </c>
      <c r="F293" s="63">
        <v>516844</v>
      </c>
      <c r="G293" s="63">
        <v>1504705</v>
      </c>
      <c r="H293" s="63">
        <v>0</v>
      </c>
      <c r="I293" s="63">
        <v>1504705</v>
      </c>
    </row>
    <row r="294" spans="1:9" s="66" customFormat="1" ht="18" customHeight="1">
      <c r="A294" s="19"/>
      <c r="B294" s="75" t="s">
        <v>524</v>
      </c>
      <c r="C294" s="75" t="s">
        <v>356</v>
      </c>
      <c r="D294" s="63">
        <v>0</v>
      </c>
      <c r="E294" s="63">
        <v>224999</v>
      </c>
      <c r="F294" s="63">
        <v>0</v>
      </c>
      <c r="G294" s="63">
        <v>224999</v>
      </c>
      <c r="H294" s="63">
        <v>0</v>
      </c>
      <c r="I294" s="63">
        <v>224999</v>
      </c>
    </row>
    <row r="295" spans="1:9" s="66" customFormat="1" ht="18" customHeight="1">
      <c r="A295" s="19"/>
      <c r="B295" s="75" t="s">
        <v>525</v>
      </c>
      <c r="C295" s="75" t="s">
        <v>380</v>
      </c>
      <c r="D295" s="63">
        <v>0</v>
      </c>
      <c r="E295" s="63">
        <v>459345</v>
      </c>
      <c r="F295" s="63">
        <v>7787</v>
      </c>
      <c r="G295" s="63">
        <v>451558</v>
      </c>
      <c r="H295" s="63">
        <v>0</v>
      </c>
      <c r="I295" s="63">
        <v>451558</v>
      </c>
    </row>
    <row r="296" spans="1:9" s="66" customFormat="1" ht="18" customHeight="1">
      <c r="A296" s="19"/>
      <c r="B296" s="75" t="s">
        <v>526</v>
      </c>
      <c r="C296" s="75" t="s">
        <v>354</v>
      </c>
      <c r="D296" s="63">
        <v>0</v>
      </c>
      <c r="E296" s="63">
        <v>335275</v>
      </c>
      <c r="F296" s="63">
        <v>0</v>
      </c>
      <c r="G296" s="63">
        <v>335275</v>
      </c>
      <c r="H296" s="63">
        <v>0</v>
      </c>
      <c r="I296" s="63">
        <v>335275</v>
      </c>
    </row>
    <row r="297" spans="1:9" s="66" customFormat="1" ht="18" customHeight="1">
      <c r="A297" s="19"/>
      <c r="B297" s="75" t="s">
        <v>527</v>
      </c>
      <c r="C297" s="75" t="s">
        <v>528</v>
      </c>
      <c r="D297" s="63">
        <v>0</v>
      </c>
      <c r="E297" s="63">
        <v>40079</v>
      </c>
      <c r="F297" s="63">
        <v>12406</v>
      </c>
      <c r="G297" s="63">
        <v>27673</v>
      </c>
      <c r="H297" s="63">
        <v>0</v>
      </c>
      <c r="I297" s="63">
        <v>27673</v>
      </c>
    </row>
    <row r="298" spans="1:9" s="66" customFormat="1" ht="18" customHeight="1">
      <c r="A298" s="19"/>
      <c r="B298" s="75" t="s">
        <v>529</v>
      </c>
      <c r="C298" s="75" t="s">
        <v>360</v>
      </c>
      <c r="D298" s="63">
        <v>0</v>
      </c>
      <c r="E298" s="63">
        <v>133907</v>
      </c>
      <c r="F298" s="63">
        <v>66954</v>
      </c>
      <c r="G298" s="63">
        <v>66953</v>
      </c>
      <c r="H298" s="63">
        <v>0</v>
      </c>
      <c r="I298" s="63">
        <v>66953</v>
      </c>
    </row>
    <row r="299" spans="1:9" s="66" customFormat="1" ht="18" customHeight="1">
      <c r="A299" s="19"/>
      <c r="B299" s="75" t="s">
        <v>530</v>
      </c>
      <c r="C299" s="75" t="s">
        <v>531</v>
      </c>
      <c r="D299" s="63">
        <v>0</v>
      </c>
      <c r="E299" s="63">
        <v>5645</v>
      </c>
      <c r="F299" s="63">
        <v>0</v>
      </c>
      <c r="G299" s="63">
        <v>5645</v>
      </c>
      <c r="H299" s="63">
        <v>0</v>
      </c>
      <c r="I299" s="63">
        <v>5645</v>
      </c>
    </row>
    <row r="300" spans="1:9" s="66" customFormat="1" ht="18" customHeight="1">
      <c r="A300" s="19"/>
      <c r="B300" s="75" t="s">
        <v>532</v>
      </c>
      <c r="C300" s="75" t="s">
        <v>352</v>
      </c>
      <c r="D300" s="63">
        <v>0</v>
      </c>
      <c r="E300" s="63">
        <v>448063</v>
      </c>
      <c r="F300" s="63">
        <v>0</v>
      </c>
      <c r="G300" s="63">
        <v>448063</v>
      </c>
      <c r="H300" s="63">
        <v>0</v>
      </c>
      <c r="I300" s="63">
        <v>448063</v>
      </c>
    </row>
    <row r="301" spans="1:9" s="66" customFormat="1" ht="18" customHeight="1">
      <c r="A301" s="19"/>
      <c r="B301" s="75" t="s">
        <v>533</v>
      </c>
      <c r="C301" s="75" t="s">
        <v>534</v>
      </c>
      <c r="D301" s="63">
        <v>0</v>
      </c>
      <c r="E301" s="63">
        <v>33539</v>
      </c>
      <c r="F301" s="63">
        <v>11127</v>
      </c>
      <c r="G301" s="63">
        <v>22412</v>
      </c>
      <c r="H301" s="63">
        <v>0</v>
      </c>
      <c r="I301" s="63">
        <v>22412</v>
      </c>
    </row>
    <row r="302" spans="1:9" s="66" customFormat="1" ht="18" customHeight="1">
      <c r="A302" s="19"/>
      <c r="B302" s="75" t="s">
        <v>779</v>
      </c>
      <c r="C302" s="75" t="s">
        <v>780</v>
      </c>
      <c r="D302" s="63">
        <v>0</v>
      </c>
      <c r="E302" s="63">
        <v>0</v>
      </c>
      <c r="F302" s="63">
        <v>0</v>
      </c>
      <c r="G302" s="63">
        <v>0</v>
      </c>
      <c r="H302" s="63">
        <v>0</v>
      </c>
      <c r="I302" s="63">
        <v>0</v>
      </c>
    </row>
    <row r="303" spans="1:9" s="66" customFormat="1" ht="18" customHeight="1">
      <c r="A303" s="19"/>
      <c r="B303" s="75" t="s">
        <v>781</v>
      </c>
      <c r="C303" s="75" t="s">
        <v>782</v>
      </c>
      <c r="D303" s="63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0</v>
      </c>
    </row>
    <row r="304" spans="1:9" s="66" customFormat="1" ht="18" customHeight="1">
      <c r="A304" s="19"/>
      <c r="B304" s="75" t="s">
        <v>535</v>
      </c>
      <c r="C304" s="75" t="s">
        <v>536</v>
      </c>
      <c r="D304" s="63">
        <v>0</v>
      </c>
      <c r="E304" s="63">
        <v>133978</v>
      </c>
      <c r="F304" s="63">
        <v>0</v>
      </c>
      <c r="G304" s="63">
        <v>133978</v>
      </c>
      <c r="H304" s="63">
        <v>0</v>
      </c>
      <c r="I304" s="63">
        <v>133978</v>
      </c>
    </row>
    <row r="305" spans="1:9" s="66" customFormat="1" ht="18" customHeight="1">
      <c r="A305" s="19"/>
      <c r="B305" s="75" t="s">
        <v>537</v>
      </c>
      <c r="C305" s="75" t="s">
        <v>358</v>
      </c>
      <c r="D305" s="63">
        <v>0</v>
      </c>
      <c r="E305" s="63">
        <v>294142</v>
      </c>
      <c r="F305" s="63">
        <v>75311</v>
      </c>
      <c r="G305" s="63">
        <v>218831</v>
      </c>
      <c r="H305" s="63">
        <v>0</v>
      </c>
      <c r="I305" s="63">
        <v>218831</v>
      </c>
    </row>
    <row r="306" spans="1:9" s="66" customFormat="1" ht="18" customHeight="1">
      <c r="A306" s="19"/>
      <c r="B306" s="75" t="s">
        <v>538</v>
      </c>
      <c r="C306" s="75" t="s">
        <v>539</v>
      </c>
      <c r="D306" s="63">
        <v>0</v>
      </c>
      <c r="E306" s="63">
        <v>4663</v>
      </c>
      <c r="F306" s="63">
        <v>0</v>
      </c>
      <c r="G306" s="63">
        <v>4663</v>
      </c>
      <c r="H306" s="63">
        <v>0</v>
      </c>
      <c r="I306" s="63">
        <v>4663</v>
      </c>
    </row>
    <row r="307" spans="1:9" s="66" customFormat="1" ht="18" customHeight="1">
      <c r="A307" s="19"/>
      <c r="B307" s="75" t="s">
        <v>540</v>
      </c>
      <c r="C307" s="75" t="s">
        <v>541</v>
      </c>
      <c r="D307" s="63">
        <v>0</v>
      </c>
      <c r="E307" s="63">
        <v>739348</v>
      </c>
      <c r="F307" s="63">
        <v>0</v>
      </c>
      <c r="G307" s="63">
        <v>739348</v>
      </c>
      <c r="H307" s="63">
        <v>0</v>
      </c>
      <c r="I307" s="63">
        <v>739348</v>
      </c>
    </row>
    <row r="308" spans="1:9" s="66" customFormat="1" ht="18" customHeight="1">
      <c r="A308" s="19"/>
      <c r="B308" s="75" t="s">
        <v>783</v>
      </c>
      <c r="C308" s="75" t="s">
        <v>784</v>
      </c>
      <c r="D308" s="63">
        <v>0</v>
      </c>
      <c r="E308" s="63">
        <v>0</v>
      </c>
      <c r="F308" s="63">
        <v>0</v>
      </c>
      <c r="G308" s="63">
        <v>0</v>
      </c>
      <c r="H308" s="63">
        <v>0</v>
      </c>
      <c r="I308" s="63">
        <v>0</v>
      </c>
    </row>
    <row r="309" spans="1:9" s="80" customFormat="1" ht="18" customHeight="1">
      <c r="A309" s="79"/>
      <c r="B309" s="77" t="s">
        <v>542</v>
      </c>
      <c r="C309" s="77" t="s">
        <v>543</v>
      </c>
      <c r="D309" s="78">
        <v>0</v>
      </c>
      <c r="E309" s="78">
        <v>92033</v>
      </c>
      <c r="F309" s="78">
        <v>74949</v>
      </c>
      <c r="G309" s="78">
        <v>17084</v>
      </c>
      <c r="H309" s="78">
        <v>0</v>
      </c>
      <c r="I309" s="78">
        <v>17084</v>
      </c>
    </row>
    <row r="310" spans="1:9" s="66" customFormat="1" ht="18" customHeight="1">
      <c r="A310" s="19"/>
      <c r="B310" s="75" t="s">
        <v>544</v>
      </c>
      <c r="C310" s="75" t="s">
        <v>545</v>
      </c>
      <c r="D310" s="63">
        <v>0</v>
      </c>
      <c r="E310" s="63">
        <v>9468</v>
      </c>
      <c r="F310" s="63">
        <v>0</v>
      </c>
      <c r="G310" s="63">
        <v>9468</v>
      </c>
      <c r="H310" s="63">
        <v>0</v>
      </c>
      <c r="I310" s="63">
        <v>9468</v>
      </c>
    </row>
    <row r="311" spans="1:9" s="66" customFormat="1" ht="18" customHeight="1">
      <c r="A311" s="19"/>
      <c r="B311" s="75" t="s">
        <v>546</v>
      </c>
      <c r="C311" s="75" t="s">
        <v>74</v>
      </c>
      <c r="D311" s="63">
        <v>0</v>
      </c>
      <c r="E311" s="63">
        <v>74949</v>
      </c>
      <c r="F311" s="63">
        <v>74949</v>
      </c>
      <c r="G311" s="63">
        <v>0</v>
      </c>
      <c r="H311" s="63">
        <v>0</v>
      </c>
      <c r="I311" s="63">
        <v>0</v>
      </c>
    </row>
    <row r="312" spans="1:9" s="66" customFormat="1" ht="18" customHeight="1">
      <c r="A312" s="19"/>
      <c r="B312" s="75" t="s">
        <v>547</v>
      </c>
      <c r="C312" s="75" t="s">
        <v>548</v>
      </c>
      <c r="D312" s="63">
        <v>0</v>
      </c>
      <c r="E312" s="63">
        <v>7616</v>
      </c>
      <c r="F312" s="63">
        <v>0</v>
      </c>
      <c r="G312" s="63">
        <v>7616</v>
      </c>
      <c r="H312" s="63">
        <v>0</v>
      </c>
      <c r="I312" s="63">
        <v>7616</v>
      </c>
    </row>
    <row r="313" spans="1:9" s="80" customFormat="1" ht="18" customHeight="1">
      <c r="A313" s="79"/>
      <c r="B313" s="77" t="s">
        <v>549</v>
      </c>
      <c r="C313" s="77" t="s">
        <v>550</v>
      </c>
      <c r="D313" s="78">
        <v>0</v>
      </c>
      <c r="E313" s="78">
        <v>1282483</v>
      </c>
      <c r="F313" s="78">
        <v>0</v>
      </c>
      <c r="G313" s="78">
        <v>1282483</v>
      </c>
      <c r="H313" s="78">
        <v>0</v>
      </c>
      <c r="I313" s="78">
        <v>1282483</v>
      </c>
    </row>
    <row r="314" spans="1:9" s="66" customFormat="1" ht="18" customHeight="1">
      <c r="A314" s="19"/>
      <c r="B314" s="75" t="s">
        <v>551</v>
      </c>
      <c r="C314" s="75" t="s">
        <v>552</v>
      </c>
      <c r="D314" s="63">
        <v>0</v>
      </c>
      <c r="E314" s="63">
        <v>208673</v>
      </c>
      <c r="F314" s="63">
        <v>0</v>
      </c>
      <c r="G314" s="63">
        <v>208673</v>
      </c>
      <c r="H314" s="63">
        <v>0</v>
      </c>
      <c r="I314" s="63">
        <v>208673</v>
      </c>
    </row>
    <row r="315" spans="1:9" s="66" customFormat="1" ht="18" customHeight="1">
      <c r="A315" s="19"/>
      <c r="B315" s="75" t="s">
        <v>553</v>
      </c>
      <c r="C315" s="75" t="s">
        <v>554</v>
      </c>
      <c r="D315" s="63">
        <v>0</v>
      </c>
      <c r="E315" s="63">
        <v>437469</v>
      </c>
      <c r="F315" s="63">
        <v>0</v>
      </c>
      <c r="G315" s="63">
        <v>437469</v>
      </c>
      <c r="H315" s="63">
        <v>0</v>
      </c>
      <c r="I315" s="63">
        <v>437469</v>
      </c>
    </row>
    <row r="316" spans="1:9" s="66" customFormat="1" ht="18" customHeight="1">
      <c r="A316" s="19"/>
      <c r="B316" s="75" t="s">
        <v>555</v>
      </c>
      <c r="C316" s="75" t="s">
        <v>556</v>
      </c>
      <c r="D316" s="63">
        <v>0</v>
      </c>
      <c r="E316" s="63">
        <v>24827</v>
      </c>
      <c r="F316" s="63">
        <v>0</v>
      </c>
      <c r="G316" s="63">
        <v>24827</v>
      </c>
      <c r="H316" s="63">
        <v>0</v>
      </c>
      <c r="I316" s="63">
        <v>24827</v>
      </c>
    </row>
    <row r="317" spans="1:9" s="66" customFormat="1" ht="18" customHeight="1">
      <c r="A317" s="19"/>
      <c r="B317" s="75" t="s">
        <v>557</v>
      </c>
      <c r="C317" s="75" t="s">
        <v>558</v>
      </c>
      <c r="D317" s="63">
        <v>0</v>
      </c>
      <c r="E317" s="63">
        <v>271539</v>
      </c>
      <c r="F317" s="63">
        <v>0</v>
      </c>
      <c r="G317" s="63">
        <v>271539</v>
      </c>
      <c r="H317" s="63">
        <v>0</v>
      </c>
      <c r="I317" s="63">
        <v>271539</v>
      </c>
    </row>
    <row r="318" spans="1:9" s="66" customFormat="1" ht="18" customHeight="1">
      <c r="A318" s="19"/>
      <c r="B318" s="75" t="s">
        <v>559</v>
      </c>
      <c r="C318" s="75" t="s">
        <v>560</v>
      </c>
      <c r="D318" s="63">
        <v>0</v>
      </c>
      <c r="E318" s="63">
        <v>339975</v>
      </c>
      <c r="F318" s="63">
        <v>0</v>
      </c>
      <c r="G318" s="63">
        <v>339975</v>
      </c>
      <c r="H318" s="63">
        <v>0</v>
      </c>
      <c r="I318" s="63">
        <v>339975</v>
      </c>
    </row>
    <row r="319" spans="1:9" s="80" customFormat="1" ht="18" customHeight="1">
      <c r="A319" s="79"/>
      <c r="B319" s="77" t="s">
        <v>561</v>
      </c>
      <c r="C319" s="77" t="s">
        <v>42</v>
      </c>
      <c r="D319" s="78">
        <v>0</v>
      </c>
      <c r="E319" s="78">
        <v>392150</v>
      </c>
      <c r="F319" s="78">
        <v>49259</v>
      </c>
      <c r="G319" s="78">
        <v>342891</v>
      </c>
      <c r="H319" s="78">
        <v>0</v>
      </c>
      <c r="I319" s="78">
        <v>342891</v>
      </c>
    </row>
    <row r="320" spans="1:9" s="66" customFormat="1" ht="18" customHeight="1">
      <c r="A320" s="19"/>
      <c r="B320" s="75" t="s">
        <v>562</v>
      </c>
      <c r="C320" s="75" t="s">
        <v>563</v>
      </c>
      <c r="D320" s="63">
        <v>0</v>
      </c>
      <c r="E320" s="63">
        <v>189438</v>
      </c>
      <c r="F320" s="63">
        <v>0</v>
      </c>
      <c r="G320" s="63">
        <v>189438</v>
      </c>
      <c r="H320" s="63">
        <v>0</v>
      </c>
      <c r="I320" s="63">
        <v>189438</v>
      </c>
    </row>
    <row r="321" spans="1:9" s="66" customFormat="1" ht="18" customHeight="1">
      <c r="A321" s="19"/>
      <c r="B321" s="75" t="s">
        <v>564</v>
      </c>
      <c r="C321" s="75" t="s">
        <v>565</v>
      </c>
      <c r="D321" s="63">
        <v>0</v>
      </c>
      <c r="E321" s="63">
        <v>99863</v>
      </c>
      <c r="F321" s="63">
        <v>49259</v>
      </c>
      <c r="G321" s="63">
        <v>50604</v>
      </c>
      <c r="H321" s="63">
        <v>0</v>
      </c>
      <c r="I321" s="63">
        <v>50604</v>
      </c>
    </row>
    <row r="322" spans="1:9" s="66" customFormat="1" ht="18" customHeight="1">
      <c r="A322" s="19"/>
      <c r="B322" s="75" t="s">
        <v>566</v>
      </c>
      <c r="C322" s="75" t="s">
        <v>567</v>
      </c>
      <c r="D322" s="63">
        <v>0</v>
      </c>
      <c r="E322" s="63">
        <v>34281</v>
      </c>
      <c r="F322" s="63">
        <v>0</v>
      </c>
      <c r="G322" s="63">
        <v>34281</v>
      </c>
      <c r="H322" s="63">
        <v>0</v>
      </c>
      <c r="I322" s="63">
        <v>34281</v>
      </c>
    </row>
    <row r="323" spans="1:9" s="66" customFormat="1" ht="18" customHeight="1">
      <c r="A323" s="19"/>
      <c r="B323" s="75" t="s">
        <v>568</v>
      </c>
      <c r="C323" s="75" t="s">
        <v>569</v>
      </c>
      <c r="D323" s="63">
        <v>0</v>
      </c>
      <c r="E323" s="63">
        <v>68568</v>
      </c>
      <c r="F323" s="63">
        <v>0</v>
      </c>
      <c r="G323" s="63">
        <v>68568</v>
      </c>
      <c r="H323" s="63">
        <v>0</v>
      </c>
      <c r="I323" s="63">
        <v>68568</v>
      </c>
    </row>
    <row r="324" spans="1:9" s="80" customFormat="1" ht="18" customHeight="1">
      <c r="A324" s="79"/>
      <c r="B324" s="77" t="s">
        <v>570</v>
      </c>
      <c r="C324" s="77" t="s">
        <v>571</v>
      </c>
      <c r="D324" s="78">
        <v>0</v>
      </c>
      <c r="E324" s="78">
        <v>864681</v>
      </c>
      <c r="F324" s="78">
        <v>161001</v>
      </c>
      <c r="G324" s="78">
        <v>703680</v>
      </c>
      <c r="H324" s="78">
        <v>0</v>
      </c>
      <c r="I324" s="78">
        <v>703680</v>
      </c>
    </row>
    <row r="325" spans="1:9" s="66" customFormat="1" ht="18" customHeight="1">
      <c r="A325" s="19"/>
      <c r="B325" s="75" t="s">
        <v>572</v>
      </c>
      <c r="C325" s="75" t="s">
        <v>573</v>
      </c>
      <c r="D325" s="63">
        <v>0</v>
      </c>
      <c r="E325" s="63">
        <v>3255</v>
      </c>
      <c r="F325" s="63">
        <v>0</v>
      </c>
      <c r="G325" s="63">
        <v>3255</v>
      </c>
      <c r="H325" s="63">
        <v>0</v>
      </c>
      <c r="I325" s="63">
        <v>3255</v>
      </c>
    </row>
    <row r="326" spans="1:9" s="66" customFormat="1" ht="18" customHeight="1">
      <c r="A326" s="19"/>
      <c r="B326" s="75" t="s">
        <v>574</v>
      </c>
      <c r="C326" s="75" t="s">
        <v>575</v>
      </c>
      <c r="D326" s="63">
        <v>0</v>
      </c>
      <c r="E326" s="63">
        <v>126557</v>
      </c>
      <c r="F326" s="63">
        <v>0</v>
      </c>
      <c r="G326" s="63">
        <v>126557</v>
      </c>
      <c r="H326" s="63">
        <v>0</v>
      </c>
      <c r="I326" s="63">
        <v>126557</v>
      </c>
    </row>
    <row r="327" spans="1:9" s="66" customFormat="1" ht="18" customHeight="1">
      <c r="A327" s="19"/>
      <c r="B327" s="75" t="s">
        <v>576</v>
      </c>
      <c r="C327" s="75" t="s">
        <v>197</v>
      </c>
      <c r="D327" s="63">
        <v>0</v>
      </c>
      <c r="E327" s="63">
        <v>58836</v>
      </c>
      <c r="F327" s="63">
        <v>0</v>
      </c>
      <c r="G327" s="63">
        <v>58836</v>
      </c>
      <c r="H327" s="63">
        <v>0</v>
      </c>
      <c r="I327" s="63">
        <v>58836</v>
      </c>
    </row>
    <row r="328" spans="1:9" s="66" customFormat="1" ht="18" customHeight="1">
      <c r="A328" s="19"/>
      <c r="B328" s="75" t="s">
        <v>577</v>
      </c>
      <c r="C328" s="75" t="s">
        <v>578</v>
      </c>
      <c r="D328" s="63">
        <v>0</v>
      </c>
      <c r="E328" s="63">
        <v>45240</v>
      </c>
      <c r="F328" s="63">
        <v>0</v>
      </c>
      <c r="G328" s="63">
        <v>45240</v>
      </c>
      <c r="H328" s="63">
        <v>0</v>
      </c>
      <c r="I328" s="63">
        <v>45240</v>
      </c>
    </row>
    <row r="329" spans="1:9" s="66" customFormat="1" ht="18" customHeight="1">
      <c r="A329" s="19"/>
      <c r="B329" s="75" t="s">
        <v>579</v>
      </c>
      <c r="C329" s="75" t="s">
        <v>262</v>
      </c>
      <c r="D329" s="63">
        <v>0</v>
      </c>
      <c r="E329" s="63">
        <v>182154</v>
      </c>
      <c r="F329" s="63">
        <v>52699</v>
      </c>
      <c r="G329" s="63">
        <v>129455</v>
      </c>
      <c r="H329" s="63">
        <v>0</v>
      </c>
      <c r="I329" s="63">
        <v>129455</v>
      </c>
    </row>
    <row r="330" spans="1:9" s="66" customFormat="1" ht="18" customHeight="1">
      <c r="A330" s="19"/>
      <c r="B330" s="75" t="s">
        <v>580</v>
      </c>
      <c r="C330" s="75" t="s">
        <v>264</v>
      </c>
      <c r="D330" s="63">
        <v>0</v>
      </c>
      <c r="E330" s="63">
        <v>75809</v>
      </c>
      <c r="F330" s="63">
        <v>0</v>
      </c>
      <c r="G330" s="63">
        <v>75809</v>
      </c>
      <c r="H330" s="63">
        <v>0</v>
      </c>
      <c r="I330" s="63">
        <v>75809</v>
      </c>
    </row>
    <row r="331" spans="1:9" s="66" customFormat="1" ht="18" customHeight="1">
      <c r="A331" s="19"/>
      <c r="B331" s="75" t="s">
        <v>581</v>
      </c>
      <c r="C331" s="75" t="s">
        <v>582</v>
      </c>
      <c r="D331" s="63">
        <v>0</v>
      </c>
      <c r="E331" s="63">
        <v>15573</v>
      </c>
      <c r="F331" s="63">
        <v>0</v>
      </c>
      <c r="G331" s="63">
        <v>15573</v>
      </c>
      <c r="H331" s="63">
        <v>0</v>
      </c>
      <c r="I331" s="63">
        <v>15573</v>
      </c>
    </row>
    <row r="332" spans="1:9" s="66" customFormat="1" ht="18" customHeight="1">
      <c r="A332" s="19"/>
      <c r="B332" s="75" t="s">
        <v>583</v>
      </c>
      <c r="C332" s="75" t="s">
        <v>584</v>
      </c>
      <c r="D332" s="63">
        <v>0</v>
      </c>
      <c r="E332" s="63">
        <v>179445</v>
      </c>
      <c r="F332" s="63">
        <v>65974</v>
      </c>
      <c r="G332" s="63">
        <v>113471</v>
      </c>
      <c r="H332" s="63">
        <v>0</v>
      </c>
      <c r="I332" s="63">
        <v>113471</v>
      </c>
    </row>
    <row r="333" spans="1:9" s="66" customFormat="1" ht="18" customHeight="1">
      <c r="A333" s="19"/>
      <c r="B333" s="75" t="s">
        <v>585</v>
      </c>
      <c r="C333" s="75" t="s">
        <v>586</v>
      </c>
      <c r="D333" s="63">
        <v>0</v>
      </c>
      <c r="E333" s="63">
        <v>94832</v>
      </c>
      <c r="F333" s="63">
        <v>28646</v>
      </c>
      <c r="G333" s="63">
        <v>66186</v>
      </c>
      <c r="H333" s="63">
        <v>0</v>
      </c>
      <c r="I333" s="63">
        <v>66186</v>
      </c>
    </row>
    <row r="334" spans="1:9" s="66" customFormat="1" ht="18" customHeight="1">
      <c r="A334" s="19"/>
      <c r="B334" s="75" t="s">
        <v>785</v>
      </c>
      <c r="C334" s="75" t="s">
        <v>786</v>
      </c>
      <c r="D334" s="63">
        <v>0</v>
      </c>
      <c r="E334" s="63">
        <v>0</v>
      </c>
      <c r="F334" s="63">
        <v>0</v>
      </c>
      <c r="G334" s="63">
        <v>0</v>
      </c>
      <c r="H334" s="63">
        <v>0</v>
      </c>
      <c r="I334" s="63">
        <v>0</v>
      </c>
    </row>
    <row r="335" spans="1:9" s="66" customFormat="1" ht="18" customHeight="1">
      <c r="A335" s="19"/>
      <c r="B335" s="75" t="s">
        <v>587</v>
      </c>
      <c r="C335" s="75" t="s">
        <v>588</v>
      </c>
      <c r="D335" s="63">
        <v>0</v>
      </c>
      <c r="E335" s="63">
        <v>32396</v>
      </c>
      <c r="F335" s="63">
        <v>13682</v>
      </c>
      <c r="G335" s="63">
        <v>18714</v>
      </c>
      <c r="H335" s="63">
        <v>0</v>
      </c>
      <c r="I335" s="63">
        <v>18714</v>
      </c>
    </row>
    <row r="336" spans="1:9" s="66" customFormat="1" ht="18" customHeight="1">
      <c r="A336" s="19"/>
      <c r="B336" s="75" t="s">
        <v>589</v>
      </c>
      <c r="C336" s="75" t="s">
        <v>590</v>
      </c>
      <c r="D336" s="63">
        <v>0</v>
      </c>
      <c r="E336" s="63">
        <v>26793</v>
      </c>
      <c r="F336" s="63">
        <v>0</v>
      </c>
      <c r="G336" s="63">
        <v>26793</v>
      </c>
      <c r="H336" s="63">
        <v>0</v>
      </c>
      <c r="I336" s="63">
        <v>26793</v>
      </c>
    </row>
    <row r="337" spans="1:9" s="66" customFormat="1" ht="18" customHeight="1">
      <c r="A337" s="19"/>
      <c r="B337" s="75" t="s">
        <v>787</v>
      </c>
      <c r="C337" s="75" t="s">
        <v>788</v>
      </c>
      <c r="D337" s="63">
        <v>0</v>
      </c>
      <c r="E337" s="63">
        <v>0</v>
      </c>
      <c r="F337" s="63">
        <v>0</v>
      </c>
      <c r="G337" s="63">
        <v>0</v>
      </c>
      <c r="H337" s="63">
        <v>0</v>
      </c>
      <c r="I337" s="63">
        <v>0</v>
      </c>
    </row>
    <row r="338" spans="1:9" s="66" customFormat="1" ht="18" customHeight="1">
      <c r="A338" s="19"/>
      <c r="B338" s="75" t="s">
        <v>591</v>
      </c>
      <c r="C338" s="75" t="s">
        <v>592</v>
      </c>
      <c r="D338" s="63">
        <v>0</v>
      </c>
      <c r="E338" s="63">
        <v>9458</v>
      </c>
      <c r="F338" s="63">
        <v>0</v>
      </c>
      <c r="G338" s="63">
        <v>9458</v>
      </c>
      <c r="H338" s="63">
        <v>0</v>
      </c>
      <c r="I338" s="63">
        <v>9458</v>
      </c>
    </row>
    <row r="339" spans="1:9" s="66" customFormat="1" ht="18" customHeight="1">
      <c r="A339" s="19"/>
      <c r="B339" s="75" t="s">
        <v>593</v>
      </c>
      <c r="C339" s="75" t="s">
        <v>594</v>
      </c>
      <c r="D339" s="63">
        <v>0</v>
      </c>
      <c r="E339" s="63">
        <v>10099</v>
      </c>
      <c r="F339" s="63">
        <v>0</v>
      </c>
      <c r="G339" s="63">
        <v>10099</v>
      </c>
      <c r="H339" s="63">
        <v>0</v>
      </c>
      <c r="I339" s="63">
        <v>10099</v>
      </c>
    </row>
    <row r="340" spans="1:9" s="66" customFormat="1" ht="18" customHeight="1">
      <c r="A340" s="19"/>
      <c r="B340" s="75" t="s">
        <v>595</v>
      </c>
      <c r="C340" s="75" t="s">
        <v>596</v>
      </c>
      <c r="D340" s="63">
        <v>0</v>
      </c>
      <c r="E340" s="63">
        <v>4234</v>
      </c>
      <c r="F340" s="63">
        <v>0</v>
      </c>
      <c r="G340" s="63">
        <v>4234</v>
      </c>
      <c r="H340" s="63">
        <v>0</v>
      </c>
      <c r="I340" s="63">
        <v>4234</v>
      </c>
    </row>
    <row r="341" spans="1:9" s="80" customFormat="1" ht="18" customHeight="1">
      <c r="A341" s="79"/>
      <c r="B341" s="77" t="s">
        <v>597</v>
      </c>
      <c r="C341" s="77" t="s">
        <v>598</v>
      </c>
      <c r="D341" s="78">
        <v>0</v>
      </c>
      <c r="E341" s="78">
        <v>126649</v>
      </c>
      <c r="F341" s="78">
        <v>0</v>
      </c>
      <c r="G341" s="78">
        <v>126649</v>
      </c>
      <c r="H341" s="78">
        <v>0</v>
      </c>
      <c r="I341" s="78">
        <v>126649</v>
      </c>
    </row>
    <row r="342" spans="1:9" s="66" customFormat="1" ht="18" customHeight="1">
      <c r="A342" s="19"/>
      <c r="B342" s="75" t="s">
        <v>599</v>
      </c>
      <c r="C342" s="75" t="s">
        <v>329</v>
      </c>
      <c r="D342" s="63">
        <v>0</v>
      </c>
      <c r="E342" s="63">
        <v>112539</v>
      </c>
      <c r="F342" s="63">
        <v>0</v>
      </c>
      <c r="G342" s="63">
        <v>112539</v>
      </c>
      <c r="H342" s="63">
        <v>0</v>
      </c>
      <c r="I342" s="63">
        <v>112539</v>
      </c>
    </row>
    <row r="343" spans="1:9" s="66" customFormat="1" ht="18" customHeight="1">
      <c r="A343" s="19"/>
      <c r="B343" s="75" t="s">
        <v>789</v>
      </c>
      <c r="C343" s="75" t="s">
        <v>468</v>
      </c>
      <c r="D343" s="63">
        <v>0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</row>
    <row r="344" spans="1:9" s="66" customFormat="1" ht="18" customHeight="1">
      <c r="A344" s="19"/>
      <c r="B344" s="75" t="s">
        <v>600</v>
      </c>
      <c r="C344" s="75" t="s">
        <v>331</v>
      </c>
      <c r="D344" s="63">
        <v>0</v>
      </c>
      <c r="E344" s="63">
        <v>14110</v>
      </c>
      <c r="F344" s="63">
        <v>0</v>
      </c>
      <c r="G344" s="63">
        <v>14110</v>
      </c>
      <c r="H344" s="63">
        <v>0</v>
      </c>
      <c r="I344" s="63">
        <v>14110</v>
      </c>
    </row>
    <row r="345" spans="1:9" s="66" customFormat="1" ht="18" customHeight="1">
      <c r="A345" s="19"/>
      <c r="B345" s="75" t="s">
        <v>790</v>
      </c>
      <c r="C345" s="75" t="s">
        <v>335</v>
      </c>
      <c r="D345" s="63">
        <v>0</v>
      </c>
      <c r="E345" s="63">
        <v>0</v>
      </c>
      <c r="F345" s="63">
        <v>0</v>
      </c>
      <c r="G345" s="63">
        <v>0</v>
      </c>
      <c r="H345" s="63">
        <v>0</v>
      </c>
      <c r="I345" s="63">
        <v>0</v>
      </c>
    </row>
    <row r="346" spans="1:9" s="80" customFormat="1" ht="18" customHeight="1">
      <c r="A346" s="79"/>
      <c r="B346" s="77" t="s">
        <v>601</v>
      </c>
      <c r="C346" s="77" t="s">
        <v>602</v>
      </c>
      <c r="D346" s="78">
        <v>0</v>
      </c>
      <c r="E346" s="78">
        <v>3255</v>
      </c>
      <c r="F346" s="78">
        <v>3255</v>
      </c>
      <c r="G346" s="78">
        <v>0</v>
      </c>
      <c r="H346" s="78">
        <v>0</v>
      </c>
      <c r="I346" s="78">
        <v>0</v>
      </c>
    </row>
    <row r="347" spans="1:9" s="80" customFormat="1" ht="18" customHeight="1">
      <c r="A347" s="79"/>
      <c r="B347" s="77" t="s">
        <v>603</v>
      </c>
      <c r="C347" s="77" t="s">
        <v>512</v>
      </c>
      <c r="D347" s="78">
        <v>0</v>
      </c>
      <c r="E347" s="78">
        <v>3255</v>
      </c>
      <c r="F347" s="78">
        <v>3255</v>
      </c>
      <c r="G347" s="78">
        <v>0</v>
      </c>
      <c r="H347" s="78">
        <v>0</v>
      </c>
      <c r="I347" s="78">
        <v>0</v>
      </c>
    </row>
    <row r="348" spans="1:9" s="66" customFormat="1" ht="18" customHeight="1">
      <c r="A348" s="19"/>
      <c r="B348" s="75" t="s">
        <v>604</v>
      </c>
      <c r="C348" s="75" t="s">
        <v>520</v>
      </c>
      <c r="D348" s="63">
        <v>0</v>
      </c>
      <c r="E348" s="63">
        <v>3255</v>
      </c>
      <c r="F348" s="63">
        <v>3255</v>
      </c>
      <c r="G348" s="63">
        <v>0</v>
      </c>
      <c r="H348" s="63">
        <v>0</v>
      </c>
      <c r="I348" s="63">
        <v>0</v>
      </c>
    </row>
    <row r="349" spans="1:9" s="80" customFormat="1" ht="18" customHeight="1">
      <c r="A349" s="79"/>
      <c r="B349" s="77" t="s">
        <v>791</v>
      </c>
      <c r="C349" s="77" t="s">
        <v>571</v>
      </c>
      <c r="D349" s="78">
        <v>0</v>
      </c>
      <c r="E349" s="78">
        <v>0</v>
      </c>
      <c r="F349" s="78">
        <v>0</v>
      </c>
      <c r="G349" s="78">
        <v>0</v>
      </c>
      <c r="H349" s="78">
        <v>0</v>
      </c>
      <c r="I349" s="78">
        <v>0</v>
      </c>
    </row>
    <row r="350" spans="1:9" s="66" customFormat="1" ht="18" customHeight="1">
      <c r="A350" s="19"/>
      <c r="B350" s="75" t="s">
        <v>792</v>
      </c>
      <c r="C350" s="75" t="s">
        <v>793</v>
      </c>
      <c r="D350" s="63">
        <v>0</v>
      </c>
      <c r="E350" s="63">
        <v>0</v>
      </c>
      <c r="F350" s="63">
        <v>0</v>
      </c>
      <c r="G350" s="63">
        <v>0</v>
      </c>
      <c r="H350" s="63">
        <v>0</v>
      </c>
      <c r="I350" s="63">
        <v>0</v>
      </c>
    </row>
    <row r="351" spans="1:9" s="66" customFormat="1" ht="18" customHeight="1">
      <c r="A351" s="19"/>
      <c r="B351" s="75" t="s">
        <v>794</v>
      </c>
      <c r="C351" s="75" t="s">
        <v>573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</row>
    <row r="352" spans="1:9" s="66" customFormat="1" ht="18" customHeight="1">
      <c r="A352" s="19"/>
      <c r="B352" s="75" t="s">
        <v>795</v>
      </c>
      <c r="C352" s="75" t="s">
        <v>578</v>
      </c>
      <c r="D352" s="63">
        <v>0</v>
      </c>
      <c r="E352" s="63">
        <v>0</v>
      </c>
      <c r="F352" s="63">
        <v>0</v>
      </c>
      <c r="G352" s="63">
        <v>0</v>
      </c>
      <c r="H352" s="63">
        <v>0</v>
      </c>
      <c r="I352" s="63">
        <v>0</v>
      </c>
    </row>
    <row r="353" spans="1:9" s="66" customFormat="1" ht="18" customHeight="1">
      <c r="A353" s="19"/>
      <c r="B353" s="75" t="s">
        <v>795</v>
      </c>
      <c r="C353" s="75" t="s">
        <v>578</v>
      </c>
      <c r="D353" s="63">
        <v>0</v>
      </c>
      <c r="E353" s="63">
        <v>0</v>
      </c>
      <c r="F353" s="63">
        <v>0</v>
      </c>
      <c r="G353" s="63">
        <v>0</v>
      </c>
      <c r="H353" s="63">
        <v>0</v>
      </c>
      <c r="I353" s="63">
        <v>0</v>
      </c>
    </row>
    <row r="354" spans="1:9" s="66" customFormat="1" ht="18" customHeight="1">
      <c r="A354" s="19"/>
      <c r="B354" s="75" t="s">
        <v>796</v>
      </c>
      <c r="C354" s="75" t="s">
        <v>264</v>
      </c>
      <c r="D354" s="63">
        <v>0</v>
      </c>
      <c r="E354" s="63">
        <v>0</v>
      </c>
      <c r="F354" s="63">
        <v>0</v>
      </c>
      <c r="G354" s="63">
        <v>0</v>
      </c>
      <c r="H354" s="63">
        <v>0</v>
      </c>
      <c r="I354" s="63">
        <v>0</v>
      </c>
    </row>
    <row r="355" spans="1:9" s="66" customFormat="1" ht="18" customHeight="1">
      <c r="A355" s="19"/>
      <c r="B355" s="75" t="s">
        <v>797</v>
      </c>
      <c r="C355" s="75" t="s">
        <v>582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</row>
    <row r="356" spans="1:9" s="66" customFormat="1" ht="18" customHeight="1">
      <c r="A356" s="19"/>
      <c r="B356" s="75" t="s">
        <v>798</v>
      </c>
      <c r="C356" s="75" t="s">
        <v>584</v>
      </c>
      <c r="D356" s="63">
        <v>0</v>
      </c>
      <c r="E356" s="63">
        <v>0</v>
      </c>
      <c r="F356" s="63">
        <v>0</v>
      </c>
      <c r="G356" s="63">
        <v>0</v>
      </c>
      <c r="H356" s="63">
        <v>0</v>
      </c>
      <c r="I356" s="63">
        <v>0</v>
      </c>
    </row>
    <row r="357" spans="1:9" s="66" customFormat="1" ht="18" customHeight="1">
      <c r="A357" s="19"/>
      <c r="B357" s="75" t="s">
        <v>799</v>
      </c>
      <c r="C357" s="75" t="s">
        <v>596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</row>
    <row r="358" spans="1:9" s="80" customFormat="1" ht="18" customHeight="1">
      <c r="A358" s="79"/>
      <c r="B358" s="77" t="s">
        <v>800</v>
      </c>
      <c r="C358" s="77" t="s">
        <v>801</v>
      </c>
      <c r="D358" s="78">
        <v>0</v>
      </c>
      <c r="E358" s="78">
        <v>0</v>
      </c>
      <c r="F358" s="78">
        <v>0</v>
      </c>
      <c r="G358" s="78">
        <v>0</v>
      </c>
      <c r="H358" s="78">
        <v>0</v>
      </c>
      <c r="I358" s="78">
        <v>0</v>
      </c>
    </row>
    <row r="359" spans="1:9" s="80" customFormat="1" ht="18" customHeight="1">
      <c r="A359" s="79"/>
      <c r="B359" s="77" t="s">
        <v>802</v>
      </c>
      <c r="C359" s="77" t="s">
        <v>803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8">
        <v>0</v>
      </c>
    </row>
    <row r="360" spans="1:9" s="66" customFormat="1" ht="18" customHeight="1">
      <c r="A360" s="19"/>
      <c r="B360" s="75" t="s">
        <v>804</v>
      </c>
      <c r="C360" s="75" t="s">
        <v>180</v>
      </c>
      <c r="D360" s="63">
        <v>0</v>
      </c>
      <c r="E360" s="63">
        <v>0</v>
      </c>
      <c r="F360" s="63">
        <v>0</v>
      </c>
      <c r="G360" s="63">
        <v>0</v>
      </c>
      <c r="H360" s="63">
        <v>0</v>
      </c>
      <c r="I360" s="63">
        <v>0</v>
      </c>
    </row>
    <row r="361" spans="1:9" s="80" customFormat="1" ht="18" customHeight="1">
      <c r="A361" s="79"/>
      <c r="B361" s="77" t="s">
        <v>805</v>
      </c>
      <c r="C361" s="77" t="s">
        <v>368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</row>
    <row r="362" spans="1:9" s="66" customFormat="1" ht="18" customHeight="1">
      <c r="A362" s="19"/>
      <c r="B362" s="75" t="s">
        <v>806</v>
      </c>
      <c r="C362" s="75" t="s">
        <v>370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</row>
    <row r="363" spans="1:9" s="66" customFormat="1" ht="18" customHeight="1">
      <c r="A363" s="19"/>
      <c r="B363" s="75" t="s">
        <v>807</v>
      </c>
      <c r="C363" s="75" t="s">
        <v>372</v>
      </c>
      <c r="D363" s="63">
        <v>0</v>
      </c>
      <c r="E363" s="63">
        <v>0</v>
      </c>
      <c r="F363" s="63">
        <v>0</v>
      </c>
      <c r="G363" s="63">
        <v>0</v>
      </c>
      <c r="H363" s="63">
        <v>0</v>
      </c>
      <c r="I363" s="63">
        <v>0</v>
      </c>
    </row>
    <row r="364" spans="1:9" s="80" customFormat="1" ht="18" customHeight="1">
      <c r="A364" s="79"/>
      <c r="B364" s="77" t="s">
        <v>605</v>
      </c>
      <c r="C364" s="77" t="s">
        <v>606</v>
      </c>
      <c r="D364" s="78">
        <v>0</v>
      </c>
      <c r="E364" s="78">
        <v>5969540682</v>
      </c>
      <c r="F364" s="78">
        <v>1153504600</v>
      </c>
      <c r="G364" s="78">
        <v>4816036082</v>
      </c>
      <c r="H364" s="78">
        <v>0</v>
      </c>
      <c r="I364" s="78">
        <v>4816036082</v>
      </c>
    </row>
    <row r="365" spans="1:9" s="80" customFormat="1" ht="18" customHeight="1">
      <c r="A365" s="79"/>
      <c r="B365" s="77" t="s">
        <v>607</v>
      </c>
      <c r="C365" s="77" t="s">
        <v>608</v>
      </c>
      <c r="D365" s="78">
        <v>0</v>
      </c>
      <c r="E365" s="78">
        <v>182261417</v>
      </c>
      <c r="F365" s="78">
        <v>148442</v>
      </c>
      <c r="G365" s="78">
        <v>182112975</v>
      </c>
      <c r="H365" s="78">
        <v>0</v>
      </c>
      <c r="I365" s="78">
        <v>182112975</v>
      </c>
    </row>
    <row r="366" spans="1:9" s="66" customFormat="1" ht="18" customHeight="1">
      <c r="A366" s="19"/>
      <c r="B366" s="75" t="s">
        <v>609</v>
      </c>
      <c r="C366" s="75" t="s">
        <v>610</v>
      </c>
      <c r="D366" s="63">
        <v>0</v>
      </c>
      <c r="E366" s="63">
        <v>2664252</v>
      </c>
      <c r="F366" s="63">
        <v>10637</v>
      </c>
      <c r="G366" s="63">
        <v>2653615</v>
      </c>
      <c r="H366" s="63">
        <v>0</v>
      </c>
      <c r="I366" s="63">
        <v>2653615</v>
      </c>
    </row>
    <row r="367" spans="1:9" s="66" customFormat="1" ht="18" customHeight="1">
      <c r="A367" s="19"/>
      <c r="B367" s="75" t="s">
        <v>611</v>
      </c>
      <c r="C367" s="75" t="s">
        <v>612</v>
      </c>
      <c r="D367" s="63">
        <v>0</v>
      </c>
      <c r="E367" s="63">
        <v>801517</v>
      </c>
      <c r="F367" s="63">
        <v>137805</v>
      </c>
      <c r="G367" s="63">
        <v>663712</v>
      </c>
      <c r="H367" s="63">
        <v>0</v>
      </c>
      <c r="I367" s="63">
        <v>663712</v>
      </c>
    </row>
    <row r="368" spans="1:9" s="66" customFormat="1" ht="18" customHeight="1">
      <c r="A368" s="19"/>
      <c r="B368" s="75" t="s">
        <v>808</v>
      </c>
      <c r="C368" s="75" t="s">
        <v>809</v>
      </c>
      <c r="D368" s="63">
        <v>0</v>
      </c>
      <c r="E368" s="63">
        <v>0</v>
      </c>
      <c r="F368" s="63">
        <v>0</v>
      </c>
      <c r="G368" s="63">
        <v>0</v>
      </c>
      <c r="H368" s="63">
        <v>0</v>
      </c>
      <c r="I368" s="63">
        <v>0</v>
      </c>
    </row>
    <row r="369" spans="1:9" s="66" customFormat="1" ht="18" customHeight="1">
      <c r="A369" s="19"/>
      <c r="B369" s="75" t="s">
        <v>613</v>
      </c>
      <c r="C369" s="75" t="s">
        <v>614</v>
      </c>
      <c r="D369" s="63">
        <v>0</v>
      </c>
      <c r="E369" s="63">
        <v>178795648</v>
      </c>
      <c r="F369" s="63">
        <v>0</v>
      </c>
      <c r="G369" s="63">
        <v>178795648</v>
      </c>
      <c r="H369" s="63">
        <v>0</v>
      </c>
      <c r="I369" s="63">
        <v>178795648</v>
      </c>
    </row>
    <row r="370" spans="1:9" s="80" customFormat="1" ht="18" customHeight="1">
      <c r="A370" s="79"/>
      <c r="B370" s="77" t="s">
        <v>615</v>
      </c>
      <c r="C370" s="77" t="s">
        <v>616</v>
      </c>
      <c r="D370" s="78">
        <v>0</v>
      </c>
      <c r="E370" s="78">
        <v>3961986572</v>
      </c>
      <c r="F370" s="78">
        <v>640089005</v>
      </c>
      <c r="G370" s="78">
        <v>3321897567</v>
      </c>
      <c r="H370" s="78">
        <v>0</v>
      </c>
      <c r="I370" s="78">
        <v>3321897567</v>
      </c>
    </row>
    <row r="371" spans="1:9" s="66" customFormat="1" ht="18" customHeight="1">
      <c r="A371" s="19"/>
      <c r="B371" s="75" t="s">
        <v>617</v>
      </c>
      <c r="C371" s="75" t="s">
        <v>618</v>
      </c>
      <c r="D371" s="63">
        <v>0</v>
      </c>
      <c r="E371" s="63">
        <v>3961986572</v>
      </c>
      <c r="F371" s="63">
        <v>640089005</v>
      </c>
      <c r="G371" s="63">
        <v>3321897567</v>
      </c>
      <c r="H371" s="63">
        <v>0</v>
      </c>
      <c r="I371" s="63">
        <v>3321897567</v>
      </c>
    </row>
    <row r="372" spans="1:9" s="80" customFormat="1" ht="18" customHeight="1">
      <c r="A372" s="79"/>
      <c r="B372" s="77" t="s">
        <v>619</v>
      </c>
      <c r="C372" s="77" t="s">
        <v>620</v>
      </c>
      <c r="D372" s="78">
        <v>0</v>
      </c>
      <c r="E372" s="78">
        <v>1825292693</v>
      </c>
      <c r="F372" s="78">
        <v>513267153</v>
      </c>
      <c r="G372" s="78">
        <v>1312025540</v>
      </c>
      <c r="H372" s="78">
        <v>0</v>
      </c>
      <c r="I372" s="78">
        <v>1312025540</v>
      </c>
    </row>
    <row r="373" spans="1:9" s="66" customFormat="1" ht="18" customHeight="1">
      <c r="A373" s="19"/>
      <c r="B373" s="75" t="s">
        <v>621</v>
      </c>
      <c r="C373" s="75" t="s">
        <v>622</v>
      </c>
      <c r="D373" s="63">
        <v>0</v>
      </c>
      <c r="E373" s="63">
        <v>849782475</v>
      </c>
      <c r="F373" s="63">
        <v>173217512</v>
      </c>
      <c r="G373" s="63">
        <v>676564963</v>
      </c>
      <c r="H373" s="63">
        <v>0</v>
      </c>
      <c r="I373" s="63">
        <v>676564963</v>
      </c>
    </row>
    <row r="374" spans="1:9" s="66" customFormat="1" ht="18" customHeight="1">
      <c r="A374" s="19"/>
      <c r="B374" s="75" t="s">
        <v>623</v>
      </c>
      <c r="C374" s="75" t="s">
        <v>624</v>
      </c>
      <c r="D374" s="63">
        <v>0</v>
      </c>
      <c r="E374" s="63">
        <v>64085834</v>
      </c>
      <c r="F374" s="63">
        <v>0</v>
      </c>
      <c r="G374" s="63">
        <v>64085834</v>
      </c>
      <c r="H374" s="63">
        <v>0</v>
      </c>
      <c r="I374" s="63">
        <v>64085834</v>
      </c>
    </row>
    <row r="375" spans="1:9" s="66" customFormat="1" ht="18" customHeight="1">
      <c r="A375" s="19"/>
      <c r="B375" s="75" t="s">
        <v>625</v>
      </c>
      <c r="C375" s="75" t="s">
        <v>626</v>
      </c>
      <c r="D375" s="63">
        <v>0</v>
      </c>
      <c r="E375" s="63">
        <v>637798189</v>
      </c>
      <c r="F375" s="63">
        <v>68723446</v>
      </c>
      <c r="G375" s="63">
        <v>569074743</v>
      </c>
      <c r="H375" s="63">
        <v>0</v>
      </c>
      <c r="I375" s="63">
        <v>569074743</v>
      </c>
    </row>
    <row r="376" spans="1:9" s="66" customFormat="1" ht="18" customHeight="1">
      <c r="A376" s="19"/>
      <c r="B376" s="75" t="s">
        <v>810</v>
      </c>
      <c r="C376" s="75" t="s">
        <v>811</v>
      </c>
      <c r="D376" s="63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</row>
    <row r="377" spans="1:9" s="66" customFormat="1" ht="18" customHeight="1">
      <c r="A377" s="19"/>
      <c r="B377" s="75" t="s">
        <v>627</v>
      </c>
      <c r="C377" s="75" t="s">
        <v>628</v>
      </c>
      <c r="D377" s="63">
        <v>0</v>
      </c>
      <c r="E377" s="63">
        <v>271326195</v>
      </c>
      <c r="F377" s="63">
        <v>271326195</v>
      </c>
      <c r="G377" s="63">
        <v>0</v>
      </c>
      <c r="H377" s="63">
        <v>0</v>
      </c>
      <c r="I377" s="63">
        <v>0</v>
      </c>
    </row>
    <row r="378" spans="1:9" s="66" customFormat="1" ht="18" customHeight="1">
      <c r="A378" s="19"/>
      <c r="B378" s="75" t="s">
        <v>629</v>
      </c>
      <c r="C378" s="75" t="s">
        <v>256</v>
      </c>
      <c r="D378" s="63">
        <v>0</v>
      </c>
      <c r="E378" s="63">
        <v>2300000</v>
      </c>
      <c r="F378" s="63">
        <v>0</v>
      </c>
      <c r="G378" s="63">
        <v>2300000</v>
      </c>
      <c r="H378" s="63">
        <v>0</v>
      </c>
      <c r="I378" s="63">
        <v>2300000</v>
      </c>
    </row>
    <row r="379" spans="1:9" s="80" customFormat="1" ht="18" customHeight="1">
      <c r="A379" s="79"/>
      <c r="B379" s="77" t="s">
        <v>630</v>
      </c>
      <c r="C379" s="77" t="s">
        <v>631</v>
      </c>
      <c r="D379" s="78">
        <v>0</v>
      </c>
      <c r="E379" s="78">
        <v>85335802</v>
      </c>
      <c r="F379" s="78">
        <v>11830642</v>
      </c>
      <c r="G379" s="78">
        <v>73505160</v>
      </c>
      <c r="H379" s="78">
        <v>0</v>
      </c>
      <c r="I379" s="78">
        <v>73505160</v>
      </c>
    </row>
    <row r="380" spans="1:9" s="80" customFormat="1" ht="18" customHeight="1">
      <c r="A380" s="79"/>
      <c r="B380" s="77" t="s">
        <v>632</v>
      </c>
      <c r="C380" s="77" t="s">
        <v>633</v>
      </c>
      <c r="D380" s="78">
        <v>0</v>
      </c>
      <c r="E380" s="78">
        <v>61194879</v>
      </c>
      <c r="F380" s="78">
        <v>10787813</v>
      </c>
      <c r="G380" s="78">
        <v>50407066</v>
      </c>
      <c r="H380" s="78">
        <v>0</v>
      </c>
      <c r="I380" s="78">
        <v>50407066</v>
      </c>
    </row>
    <row r="381" spans="1:9" s="66" customFormat="1" ht="18" customHeight="1">
      <c r="A381" s="19"/>
      <c r="B381" s="75" t="s">
        <v>812</v>
      </c>
      <c r="C381" s="75" t="s">
        <v>813</v>
      </c>
      <c r="D381" s="63">
        <v>0</v>
      </c>
      <c r="E381" s="63">
        <v>0</v>
      </c>
      <c r="F381" s="63">
        <v>0</v>
      </c>
      <c r="G381" s="63">
        <v>0</v>
      </c>
      <c r="H381" s="63">
        <v>0</v>
      </c>
      <c r="I381" s="63">
        <v>0</v>
      </c>
    </row>
    <row r="382" spans="1:9" s="66" customFormat="1" ht="18" customHeight="1">
      <c r="A382" s="19"/>
      <c r="B382" s="75" t="s">
        <v>814</v>
      </c>
      <c r="C382" s="75" t="s">
        <v>815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</row>
    <row r="383" spans="1:9" s="66" customFormat="1" ht="18" customHeight="1">
      <c r="A383" s="19"/>
      <c r="B383" s="75" t="s">
        <v>634</v>
      </c>
      <c r="C383" s="75" t="s">
        <v>635</v>
      </c>
      <c r="D383" s="63">
        <v>0</v>
      </c>
      <c r="E383" s="63">
        <v>7630</v>
      </c>
      <c r="F383" s="63">
        <v>0</v>
      </c>
      <c r="G383" s="63">
        <v>7630</v>
      </c>
      <c r="H383" s="63">
        <v>0</v>
      </c>
      <c r="I383" s="63">
        <v>7630</v>
      </c>
    </row>
    <row r="384" spans="1:9" s="66" customFormat="1" ht="18" customHeight="1">
      <c r="A384" s="19"/>
      <c r="B384" s="75" t="s">
        <v>636</v>
      </c>
      <c r="C384" s="75" t="s">
        <v>637</v>
      </c>
      <c r="D384" s="63">
        <v>0</v>
      </c>
      <c r="E384" s="63">
        <v>61080320</v>
      </c>
      <c r="F384" s="63">
        <v>10787813</v>
      </c>
      <c r="G384" s="63">
        <v>50292507</v>
      </c>
      <c r="H384" s="63">
        <v>0</v>
      </c>
      <c r="I384" s="63">
        <v>50292507</v>
      </c>
    </row>
    <row r="385" spans="1:9" s="66" customFormat="1" ht="18" customHeight="1">
      <c r="A385" s="19"/>
      <c r="B385" s="75" t="s">
        <v>638</v>
      </c>
      <c r="C385" s="75" t="s">
        <v>639</v>
      </c>
      <c r="D385" s="63">
        <v>0</v>
      </c>
      <c r="E385" s="63">
        <v>106929</v>
      </c>
      <c r="F385" s="63">
        <v>0</v>
      </c>
      <c r="G385" s="63">
        <v>106929</v>
      </c>
      <c r="H385" s="63">
        <v>0</v>
      </c>
      <c r="I385" s="63">
        <v>106929</v>
      </c>
    </row>
    <row r="386" spans="1:9" s="80" customFormat="1" ht="18" customHeight="1">
      <c r="A386" s="79"/>
      <c r="B386" s="77" t="s">
        <v>640</v>
      </c>
      <c r="C386" s="77" t="s">
        <v>641</v>
      </c>
      <c r="D386" s="78">
        <v>0</v>
      </c>
      <c r="E386" s="78">
        <v>172</v>
      </c>
      <c r="F386" s="78">
        <v>172</v>
      </c>
      <c r="G386" s="78">
        <v>0</v>
      </c>
      <c r="H386" s="78">
        <v>0</v>
      </c>
      <c r="I386" s="78">
        <v>0</v>
      </c>
    </row>
    <row r="387" spans="1:9" s="66" customFormat="1" ht="18" customHeight="1">
      <c r="A387" s="19"/>
      <c r="B387" s="75" t="s">
        <v>642</v>
      </c>
      <c r="C387" s="75" t="s">
        <v>637</v>
      </c>
      <c r="D387" s="63">
        <v>0</v>
      </c>
      <c r="E387" s="63">
        <v>172</v>
      </c>
      <c r="F387" s="63">
        <v>172</v>
      </c>
      <c r="G387" s="63">
        <v>0</v>
      </c>
      <c r="H387" s="63">
        <v>0</v>
      </c>
      <c r="I387" s="63">
        <v>0</v>
      </c>
    </row>
    <row r="388" spans="1:9" s="80" customFormat="1" ht="18" customHeight="1">
      <c r="A388" s="79"/>
      <c r="B388" s="77" t="s">
        <v>816</v>
      </c>
      <c r="C388" s="77" t="s">
        <v>817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</row>
    <row r="389" spans="1:9" s="66" customFormat="1" ht="18" customHeight="1">
      <c r="A389" s="19"/>
      <c r="B389" s="75" t="s">
        <v>818</v>
      </c>
      <c r="C389" s="75" t="s">
        <v>637</v>
      </c>
      <c r="D389" s="63">
        <v>0</v>
      </c>
      <c r="E389" s="63">
        <v>0</v>
      </c>
      <c r="F389" s="63">
        <v>0</v>
      </c>
      <c r="G389" s="63">
        <v>0</v>
      </c>
      <c r="H389" s="63">
        <v>0</v>
      </c>
      <c r="I389" s="63">
        <v>0</v>
      </c>
    </row>
    <row r="390" spans="1:9" s="80" customFormat="1" ht="18" customHeight="1">
      <c r="A390" s="79"/>
      <c r="B390" s="77" t="s">
        <v>643</v>
      </c>
      <c r="C390" s="77" t="s">
        <v>644</v>
      </c>
      <c r="D390" s="78">
        <v>0</v>
      </c>
      <c r="E390" s="78">
        <v>24140751</v>
      </c>
      <c r="F390" s="78">
        <v>1042657</v>
      </c>
      <c r="G390" s="78">
        <v>23098094</v>
      </c>
      <c r="H390" s="78">
        <v>0</v>
      </c>
      <c r="I390" s="78">
        <v>23098094</v>
      </c>
    </row>
    <row r="391" spans="1:9" s="66" customFormat="1" ht="18" customHeight="1">
      <c r="A391" s="19"/>
      <c r="B391" s="75" t="s">
        <v>819</v>
      </c>
      <c r="C391" s="75" t="s">
        <v>820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</row>
    <row r="392" spans="1:9" s="66" customFormat="1" ht="18" customHeight="1">
      <c r="A392" s="19"/>
      <c r="B392" s="75" t="s">
        <v>645</v>
      </c>
      <c r="C392" s="75" t="s">
        <v>646</v>
      </c>
      <c r="D392" s="63">
        <v>0</v>
      </c>
      <c r="E392" s="63">
        <v>24140751</v>
      </c>
      <c r="F392" s="63">
        <v>1042657</v>
      </c>
      <c r="G392" s="63">
        <v>23098094</v>
      </c>
      <c r="H392" s="63">
        <v>0</v>
      </c>
      <c r="I392" s="63">
        <v>23098094</v>
      </c>
    </row>
    <row r="393" spans="1:9" s="80" customFormat="1" ht="18" customHeight="1">
      <c r="A393" s="79"/>
      <c r="B393" s="77" t="s">
        <v>647</v>
      </c>
      <c r="C393" s="77" t="s">
        <v>454</v>
      </c>
      <c r="D393" s="78">
        <v>0</v>
      </c>
      <c r="E393" s="78">
        <v>11780210</v>
      </c>
      <c r="F393" s="78">
        <v>7302268</v>
      </c>
      <c r="G393" s="78">
        <v>4477942</v>
      </c>
      <c r="H393" s="78">
        <v>0</v>
      </c>
      <c r="I393" s="78">
        <v>4477942</v>
      </c>
    </row>
    <row r="394" spans="1:9" s="80" customFormat="1" ht="18" customHeight="1">
      <c r="A394" s="79"/>
      <c r="B394" s="77" t="s">
        <v>648</v>
      </c>
      <c r="C394" s="77" t="s">
        <v>649</v>
      </c>
      <c r="D394" s="78">
        <v>0</v>
      </c>
      <c r="E394" s="78">
        <v>2863246</v>
      </c>
      <c r="F394" s="78">
        <v>758533</v>
      </c>
      <c r="G394" s="78">
        <v>2104713</v>
      </c>
      <c r="H394" s="78">
        <v>0</v>
      </c>
      <c r="I394" s="78">
        <v>2104713</v>
      </c>
    </row>
    <row r="395" spans="1:9" s="66" customFormat="1" ht="18" customHeight="1">
      <c r="A395" s="19"/>
      <c r="B395" s="75" t="s">
        <v>650</v>
      </c>
      <c r="C395" s="75" t="s">
        <v>458</v>
      </c>
      <c r="D395" s="63">
        <v>0</v>
      </c>
      <c r="E395" s="63">
        <v>74</v>
      </c>
      <c r="F395" s="63">
        <v>0</v>
      </c>
      <c r="G395" s="63">
        <v>74</v>
      </c>
      <c r="H395" s="63">
        <v>0</v>
      </c>
      <c r="I395" s="63">
        <v>74</v>
      </c>
    </row>
    <row r="396" spans="1:9" s="66" customFormat="1" ht="18" customHeight="1">
      <c r="A396" s="19"/>
      <c r="B396" s="75" t="s">
        <v>651</v>
      </c>
      <c r="C396" s="75" t="s">
        <v>652</v>
      </c>
      <c r="D396" s="63">
        <v>0</v>
      </c>
      <c r="E396" s="63">
        <v>2863172</v>
      </c>
      <c r="F396" s="63">
        <v>758533</v>
      </c>
      <c r="G396" s="63">
        <v>2104639</v>
      </c>
      <c r="H396" s="63">
        <v>0</v>
      </c>
      <c r="I396" s="63">
        <v>2104639</v>
      </c>
    </row>
    <row r="397" spans="1:9" s="80" customFormat="1" ht="18" customHeight="1">
      <c r="A397" s="79"/>
      <c r="B397" s="77" t="s">
        <v>653</v>
      </c>
      <c r="C397" s="77" t="s">
        <v>462</v>
      </c>
      <c r="D397" s="78">
        <v>0</v>
      </c>
      <c r="E397" s="78">
        <v>8916964</v>
      </c>
      <c r="F397" s="78">
        <v>6543735</v>
      </c>
      <c r="G397" s="78">
        <v>2373229</v>
      </c>
      <c r="H397" s="78">
        <v>0</v>
      </c>
      <c r="I397" s="78">
        <v>2373229</v>
      </c>
    </row>
    <row r="398" spans="1:9" s="66" customFormat="1" ht="18" customHeight="1">
      <c r="A398" s="19"/>
      <c r="B398" s="75" t="s">
        <v>654</v>
      </c>
      <c r="C398" s="75" t="s">
        <v>655</v>
      </c>
      <c r="D398" s="63">
        <v>0</v>
      </c>
      <c r="E398" s="63">
        <v>8916964</v>
      </c>
      <c r="F398" s="63">
        <v>6543735</v>
      </c>
      <c r="G398" s="63">
        <v>2373229</v>
      </c>
      <c r="H398" s="63">
        <v>0</v>
      </c>
      <c r="I398" s="63">
        <v>2373229</v>
      </c>
    </row>
    <row r="399" spans="1:9" s="80" customFormat="1" ht="18" customHeight="1">
      <c r="A399" s="79"/>
      <c r="B399" s="77" t="s">
        <v>656</v>
      </c>
      <c r="C399" s="77" t="s">
        <v>657</v>
      </c>
      <c r="D399" s="78">
        <v>0</v>
      </c>
      <c r="E399" s="78">
        <v>403454</v>
      </c>
      <c r="F399" s="78">
        <v>8832434</v>
      </c>
      <c r="G399" s="78">
        <v>-8428980</v>
      </c>
      <c r="H399" s="78">
        <v>0</v>
      </c>
      <c r="I399" s="78">
        <v>-8428980</v>
      </c>
    </row>
    <row r="400" spans="1:9" s="80" customFormat="1" ht="18" customHeight="1">
      <c r="A400" s="79"/>
      <c r="B400" s="77" t="s">
        <v>658</v>
      </c>
      <c r="C400" s="77" t="s">
        <v>484</v>
      </c>
      <c r="D400" s="78">
        <v>0</v>
      </c>
      <c r="E400" s="78">
        <v>477</v>
      </c>
      <c r="F400" s="78">
        <v>0</v>
      </c>
      <c r="G400" s="78">
        <v>477</v>
      </c>
      <c r="H400" s="78">
        <v>0</v>
      </c>
      <c r="I400" s="78">
        <v>477</v>
      </c>
    </row>
    <row r="401" spans="1:9" s="66" customFormat="1" ht="18" customHeight="1">
      <c r="A401" s="19"/>
      <c r="B401" s="75" t="s">
        <v>659</v>
      </c>
      <c r="C401" s="75" t="s">
        <v>488</v>
      </c>
      <c r="D401" s="63">
        <v>0</v>
      </c>
      <c r="E401" s="63">
        <v>477</v>
      </c>
      <c r="F401" s="63">
        <v>0</v>
      </c>
      <c r="G401" s="63">
        <v>477</v>
      </c>
      <c r="H401" s="63">
        <v>0</v>
      </c>
      <c r="I401" s="63">
        <v>477</v>
      </c>
    </row>
    <row r="402" spans="1:9" s="80" customFormat="1" ht="18" customHeight="1">
      <c r="A402" s="79"/>
      <c r="B402" s="77" t="s">
        <v>660</v>
      </c>
      <c r="C402" s="77" t="s">
        <v>496</v>
      </c>
      <c r="D402" s="78">
        <v>0</v>
      </c>
      <c r="E402" s="78">
        <v>2</v>
      </c>
      <c r="F402" s="78">
        <v>1</v>
      </c>
      <c r="G402" s="78">
        <v>1</v>
      </c>
      <c r="H402" s="78">
        <v>0</v>
      </c>
      <c r="I402" s="78">
        <v>1</v>
      </c>
    </row>
    <row r="403" spans="1:9" s="66" customFormat="1" ht="18" customHeight="1">
      <c r="A403" s="19"/>
      <c r="B403" s="75" t="s">
        <v>661</v>
      </c>
      <c r="C403" s="75" t="s">
        <v>662</v>
      </c>
      <c r="D403" s="63">
        <v>0</v>
      </c>
      <c r="E403" s="63">
        <v>2</v>
      </c>
      <c r="F403" s="63">
        <v>1</v>
      </c>
      <c r="G403" s="63">
        <v>1</v>
      </c>
      <c r="H403" s="63">
        <v>0</v>
      </c>
      <c r="I403" s="63">
        <v>1</v>
      </c>
    </row>
    <row r="404" spans="1:9" s="66" customFormat="1" ht="18" customHeight="1">
      <c r="A404" s="19"/>
      <c r="B404" s="75" t="s">
        <v>821</v>
      </c>
      <c r="C404" s="75" t="s">
        <v>822</v>
      </c>
      <c r="D404" s="63">
        <v>0</v>
      </c>
      <c r="E404" s="63">
        <v>0</v>
      </c>
      <c r="F404" s="63">
        <v>0</v>
      </c>
      <c r="G404" s="63">
        <v>0</v>
      </c>
      <c r="H404" s="63">
        <v>0</v>
      </c>
      <c r="I404" s="63">
        <v>0</v>
      </c>
    </row>
    <row r="405" spans="1:9" s="80" customFormat="1" ht="18" customHeight="1">
      <c r="A405" s="79"/>
      <c r="B405" s="77" t="s">
        <v>663</v>
      </c>
      <c r="C405" s="77" t="s">
        <v>500</v>
      </c>
      <c r="D405" s="78">
        <v>0</v>
      </c>
      <c r="E405" s="78">
        <v>402975</v>
      </c>
      <c r="F405" s="78">
        <v>8832433</v>
      </c>
      <c r="G405" s="78">
        <v>-8429458</v>
      </c>
      <c r="H405" s="78">
        <v>0</v>
      </c>
      <c r="I405" s="78">
        <v>-8429458</v>
      </c>
    </row>
    <row r="406" spans="1:9" s="66" customFormat="1" ht="18" customHeight="1">
      <c r="A406" s="19"/>
      <c r="B406" s="75" t="s">
        <v>823</v>
      </c>
      <c r="C406" s="75" t="s">
        <v>824</v>
      </c>
      <c r="D406" s="63"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</row>
    <row r="407" spans="1:9" s="66" customFormat="1" ht="18" customHeight="1">
      <c r="A407" s="19"/>
      <c r="B407" s="75" t="s">
        <v>664</v>
      </c>
      <c r="C407" s="75" t="s">
        <v>665</v>
      </c>
      <c r="D407" s="63">
        <v>0</v>
      </c>
      <c r="E407" s="63">
        <v>0</v>
      </c>
      <c r="F407" s="63">
        <v>868710</v>
      </c>
      <c r="G407" s="63">
        <v>-868710</v>
      </c>
      <c r="H407" s="63">
        <v>0</v>
      </c>
      <c r="I407" s="63">
        <v>-868710</v>
      </c>
    </row>
    <row r="408" spans="1:9" s="66" customFormat="1" ht="18" customHeight="1">
      <c r="A408" s="19"/>
      <c r="B408" s="75" t="s">
        <v>666</v>
      </c>
      <c r="C408" s="75" t="s">
        <v>667</v>
      </c>
      <c r="D408" s="63">
        <v>0</v>
      </c>
      <c r="E408" s="63">
        <v>402975</v>
      </c>
      <c r="F408" s="63">
        <v>7963723</v>
      </c>
      <c r="G408" s="63">
        <v>-7560748</v>
      </c>
      <c r="H408" s="63">
        <v>0</v>
      </c>
      <c r="I408" s="63">
        <v>-7560748</v>
      </c>
    </row>
    <row r="409" spans="1:9" s="66" customFormat="1" ht="18" customHeight="1">
      <c r="A409" s="19"/>
      <c r="B409" s="75" t="s">
        <v>825</v>
      </c>
      <c r="C409" s="75" t="s">
        <v>826</v>
      </c>
      <c r="D409" s="63">
        <v>0</v>
      </c>
      <c r="E409" s="63">
        <v>0</v>
      </c>
      <c r="F409" s="63">
        <v>0</v>
      </c>
      <c r="G409" s="63">
        <v>0</v>
      </c>
      <c r="H409" s="63">
        <v>0</v>
      </c>
      <c r="I409" s="63">
        <v>0</v>
      </c>
    </row>
    <row r="410" spans="1:9" s="80" customFormat="1" ht="18" customHeight="1">
      <c r="A410" s="79"/>
      <c r="B410" s="77" t="s">
        <v>827</v>
      </c>
      <c r="C410" s="77" t="s">
        <v>828</v>
      </c>
      <c r="D410" s="78">
        <v>0</v>
      </c>
      <c r="E410" s="78">
        <v>0</v>
      </c>
      <c r="F410" s="78">
        <v>0</v>
      </c>
      <c r="G410" s="78">
        <v>0</v>
      </c>
      <c r="H410" s="78">
        <v>0</v>
      </c>
      <c r="I410" s="78">
        <v>0</v>
      </c>
    </row>
    <row r="411" spans="1:9" s="80" customFormat="1" ht="18" customHeight="1">
      <c r="A411" s="79"/>
      <c r="B411" s="77" t="s">
        <v>829</v>
      </c>
      <c r="C411" s="77" t="s">
        <v>828</v>
      </c>
      <c r="D411" s="78">
        <v>0</v>
      </c>
      <c r="E411" s="78">
        <v>0</v>
      </c>
      <c r="F411" s="78">
        <v>0</v>
      </c>
      <c r="G411" s="78">
        <v>0</v>
      </c>
      <c r="H411" s="78">
        <v>0</v>
      </c>
      <c r="I411" s="78">
        <v>0</v>
      </c>
    </row>
    <row r="412" spans="1:9" s="66" customFormat="1" ht="18" customHeight="1">
      <c r="A412" s="19"/>
      <c r="B412" s="77" t="s">
        <v>830</v>
      </c>
      <c r="C412" s="77" t="s">
        <v>831</v>
      </c>
      <c r="D412" s="63">
        <v>0</v>
      </c>
      <c r="E412" s="63">
        <v>0</v>
      </c>
      <c r="F412" s="63">
        <v>0</v>
      </c>
      <c r="G412" s="63">
        <v>0</v>
      </c>
      <c r="H412" s="63">
        <v>0</v>
      </c>
      <c r="I412" s="63">
        <v>0</v>
      </c>
    </row>
    <row r="413" spans="1:9" s="80" customFormat="1" ht="18" customHeight="1">
      <c r="A413" s="79"/>
      <c r="B413" s="77" t="s">
        <v>668</v>
      </c>
      <c r="C413" s="77" t="s">
        <v>669</v>
      </c>
      <c r="D413" s="78">
        <v>0</v>
      </c>
      <c r="E413" s="78">
        <v>44857041</v>
      </c>
      <c r="F413" s="78">
        <v>44857041</v>
      </c>
      <c r="G413" s="78">
        <v>0</v>
      </c>
      <c r="H413" s="78">
        <v>0</v>
      </c>
      <c r="I413" s="78">
        <v>0</v>
      </c>
    </row>
    <row r="414" spans="1:9" s="80" customFormat="1" ht="18" customHeight="1">
      <c r="A414" s="79"/>
      <c r="B414" s="77" t="s">
        <v>670</v>
      </c>
      <c r="C414" s="77" t="s">
        <v>671</v>
      </c>
      <c r="D414" s="78">
        <v>14730620</v>
      </c>
      <c r="E414" s="78">
        <v>67341</v>
      </c>
      <c r="F414" s="78">
        <v>67341</v>
      </c>
      <c r="G414" s="78">
        <v>14730620</v>
      </c>
      <c r="H414" s="78">
        <v>0</v>
      </c>
      <c r="I414" s="78">
        <v>14730620</v>
      </c>
    </row>
    <row r="415" spans="1:9" s="80" customFormat="1" ht="18" customHeight="1">
      <c r="A415" s="79"/>
      <c r="B415" s="77" t="s">
        <v>672</v>
      </c>
      <c r="C415" s="77" t="s">
        <v>673</v>
      </c>
      <c r="D415" s="78">
        <v>2763673</v>
      </c>
      <c r="E415" s="78">
        <v>0</v>
      </c>
      <c r="F415" s="78">
        <v>0</v>
      </c>
      <c r="G415" s="78">
        <v>2763673</v>
      </c>
      <c r="H415" s="78">
        <v>0</v>
      </c>
      <c r="I415" s="78">
        <v>2763673</v>
      </c>
    </row>
    <row r="416" spans="1:9" s="66" customFormat="1" ht="18" customHeight="1">
      <c r="A416" s="19"/>
      <c r="B416" s="75" t="s">
        <v>674</v>
      </c>
      <c r="C416" s="75" t="s">
        <v>675</v>
      </c>
      <c r="D416" s="63">
        <v>2763673</v>
      </c>
      <c r="E416" s="63">
        <v>0</v>
      </c>
      <c r="F416" s="63">
        <v>0</v>
      </c>
      <c r="G416" s="63">
        <v>2763673</v>
      </c>
      <c r="H416" s="63">
        <v>0</v>
      </c>
      <c r="I416" s="63">
        <v>2763673</v>
      </c>
    </row>
    <row r="417" spans="1:9" s="80" customFormat="1" ht="18" customHeight="1">
      <c r="A417" s="79"/>
      <c r="B417" s="77" t="s">
        <v>676</v>
      </c>
      <c r="C417" s="77" t="s">
        <v>677</v>
      </c>
      <c r="D417" s="78">
        <v>11966947</v>
      </c>
      <c r="E417" s="78">
        <v>67341</v>
      </c>
      <c r="F417" s="78">
        <v>67341</v>
      </c>
      <c r="G417" s="78">
        <v>11966947</v>
      </c>
      <c r="H417" s="78">
        <v>0</v>
      </c>
      <c r="I417" s="78">
        <v>11966947</v>
      </c>
    </row>
    <row r="418" spans="1:9" s="66" customFormat="1" ht="18" customHeight="1">
      <c r="A418" s="19"/>
      <c r="B418" s="75" t="s">
        <v>678</v>
      </c>
      <c r="C418" s="75" t="s">
        <v>474</v>
      </c>
      <c r="D418" s="63">
        <v>11760057</v>
      </c>
      <c r="E418" s="63">
        <v>67341</v>
      </c>
      <c r="F418" s="63">
        <v>67341</v>
      </c>
      <c r="G418" s="63">
        <v>11760057</v>
      </c>
      <c r="H418" s="63">
        <v>0</v>
      </c>
      <c r="I418" s="63">
        <v>11760057</v>
      </c>
    </row>
    <row r="419" spans="1:9" s="66" customFormat="1" ht="18" customHeight="1">
      <c r="A419" s="19"/>
      <c r="B419" s="75" t="s">
        <v>679</v>
      </c>
      <c r="C419" s="75" t="s">
        <v>680</v>
      </c>
      <c r="D419" s="63">
        <v>206890</v>
      </c>
      <c r="E419" s="63">
        <v>0</v>
      </c>
      <c r="F419" s="63">
        <v>0</v>
      </c>
      <c r="G419" s="63">
        <v>206890</v>
      </c>
      <c r="H419" s="63">
        <v>0</v>
      </c>
      <c r="I419" s="63">
        <v>206890</v>
      </c>
    </row>
    <row r="420" spans="1:9" s="80" customFormat="1" ht="18" customHeight="1">
      <c r="A420" s="79"/>
      <c r="B420" s="77" t="s">
        <v>681</v>
      </c>
      <c r="C420" s="77" t="s">
        <v>682</v>
      </c>
      <c r="D420" s="78">
        <v>237533630</v>
      </c>
      <c r="E420" s="78">
        <v>36826301</v>
      </c>
      <c r="F420" s="78">
        <v>7896058</v>
      </c>
      <c r="G420" s="78">
        <v>266463873</v>
      </c>
      <c r="H420" s="78">
        <v>0</v>
      </c>
      <c r="I420" s="78">
        <v>266463873</v>
      </c>
    </row>
    <row r="421" spans="1:9" s="80" customFormat="1" ht="18" customHeight="1">
      <c r="A421" s="79"/>
      <c r="B421" s="77" t="s">
        <v>683</v>
      </c>
      <c r="C421" s="77" t="s">
        <v>201</v>
      </c>
      <c r="D421" s="78">
        <v>110000</v>
      </c>
      <c r="E421" s="78">
        <v>0</v>
      </c>
      <c r="F421" s="78">
        <v>0</v>
      </c>
      <c r="G421" s="78">
        <v>110000</v>
      </c>
      <c r="H421" s="78">
        <v>0</v>
      </c>
      <c r="I421" s="78">
        <v>110000</v>
      </c>
    </row>
    <row r="422" spans="1:9" s="66" customFormat="1" ht="18" customHeight="1">
      <c r="A422" s="19"/>
      <c r="B422" s="75" t="s">
        <v>684</v>
      </c>
      <c r="C422" s="75" t="s">
        <v>685</v>
      </c>
      <c r="D422" s="63">
        <v>110000</v>
      </c>
      <c r="E422" s="63">
        <v>0</v>
      </c>
      <c r="F422" s="63">
        <v>0</v>
      </c>
      <c r="G422" s="63">
        <v>110000</v>
      </c>
      <c r="H422" s="63">
        <v>0</v>
      </c>
      <c r="I422" s="63">
        <v>110000</v>
      </c>
    </row>
    <row r="423" spans="1:9" s="80" customFormat="1" ht="18" customHeight="1">
      <c r="A423" s="79"/>
      <c r="B423" s="77" t="s">
        <v>686</v>
      </c>
      <c r="C423" s="77" t="s">
        <v>687</v>
      </c>
      <c r="D423" s="78">
        <v>237388579</v>
      </c>
      <c r="E423" s="78">
        <v>0</v>
      </c>
      <c r="F423" s="78">
        <v>0</v>
      </c>
      <c r="G423" s="78">
        <v>237388579</v>
      </c>
      <c r="H423" s="78">
        <v>0</v>
      </c>
      <c r="I423" s="78">
        <v>237388579</v>
      </c>
    </row>
    <row r="424" spans="1:9" s="66" customFormat="1" ht="18" customHeight="1">
      <c r="A424" s="19"/>
      <c r="B424" s="75" t="s">
        <v>688</v>
      </c>
      <c r="C424" s="75" t="s">
        <v>689</v>
      </c>
      <c r="D424" s="63">
        <v>160219525</v>
      </c>
      <c r="E424" s="63">
        <v>0</v>
      </c>
      <c r="F424" s="63">
        <v>0</v>
      </c>
      <c r="G424" s="63">
        <v>160219525</v>
      </c>
      <c r="H424" s="63">
        <v>0</v>
      </c>
      <c r="I424" s="63">
        <v>160219525</v>
      </c>
    </row>
    <row r="425" spans="1:9" s="66" customFormat="1" ht="18" customHeight="1">
      <c r="A425" s="19"/>
      <c r="B425" s="75" t="s">
        <v>690</v>
      </c>
      <c r="C425" s="75" t="s">
        <v>691</v>
      </c>
      <c r="D425" s="63">
        <v>77169054</v>
      </c>
      <c r="E425" s="63">
        <v>0</v>
      </c>
      <c r="F425" s="63">
        <v>0</v>
      </c>
      <c r="G425" s="63">
        <v>77169054</v>
      </c>
      <c r="H425" s="63">
        <v>0</v>
      </c>
      <c r="I425" s="63">
        <v>77169054</v>
      </c>
    </row>
    <row r="426" spans="1:9" s="80" customFormat="1" ht="18" customHeight="1">
      <c r="A426" s="79"/>
      <c r="B426" s="77" t="s">
        <v>692</v>
      </c>
      <c r="C426" s="77" t="s">
        <v>693</v>
      </c>
      <c r="D426" s="78">
        <v>35051</v>
      </c>
      <c r="E426" s="78">
        <v>0</v>
      </c>
      <c r="F426" s="78">
        <v>0</v>
      </c>
      <c r="G426" s="78">
        <v>35051</v>
      </c>
      <c r="H426" s="78">
        <v>0</v>
      </c>
      <c r="I426" s="78">
        <v>35051</v>
      </c>
    </row>
    <row r="427" spans="1:9" s="66" customFormat="1" ht="18" customHeight="1">
      <c r="A427" s="19"/>
      <c r="B427" s="75" t="s">
        <v>694</v>
      </c>
      <c r="C427" s="75" t="s">
        <v>695</v>
      </c>
      <c r="D427" s="63">
        <v>35051</v>
      </c>
      <c r="E427" s="63">
        <v>0</v>
      </c>
      <c r="F427" s="63">
        <v>0</v>
      </c>
      <c r="G427" s="63">
        <v>35051</v>
      </c>
      <c r="H427" s="63">
        <v>0</v>
      </c>
      <c r="I427" s="63">
        <v>35051</v>
      </c>
    </row>
    <row r="428" spans="1:9" s="80" customFormat="1" ht="18" customHeight="1">
      <c r="A428" s="79"/>
      <c r="B428" s="77" t="s">
        <v>696</v>
      </c>
      <c r="C428" s="77" t="s">
        <v>697</v>
      </c>
      <c r="D428" s="78">
        <v>0</v>
      </c>
      <c r="E428" s="78">
        <v>36826301</v>
      </c>
      <c r="F428" s="78">
        <v>7896058</v>
      </c>
      <c r="G428" s="78">
        <v>28930243</v>
      </c>
      <c r="H428" s="78">
        <v>0</v>
      </c>
      <c r="I428" s="78">
        <v>28930243</v>
      </c>
    </row>
    <row r="429" spans="1:9" s="66" customFormat="1" ht="18" customHeight="1">
      <c r="A429" s="19"/>
      <c r="B429" s="75" t="s">
        <v>698</v>
      </c>
      <c r="C429" s="75" t="s">
        <v>699</v>
      </c>
      <c r="D429" s="63">
        <v>0</v>
      </c>
      <c r="E429" s="63">
        <v>36826301</v>
      </c>
      <c r="F429" s="63">
        <v>7896058</v>
      </c>
      <c r="G429" s="63">
        <v>28930243</v>
      </c>
      <c r="H429" s="63">
        <v>0</v>
      </c>
      <c r="I429" s="63">
        <v>28930243</v>
      </c>
    </row>
    <row r="430" spans="1:9" s="80" customFormat="1" ht="18" customHeight="1">
      <c r="A430" s="79"/>
      <c r="B430" s="77" t="s">
        <v>700</v>
      </c>
      <c r="C430" s="77" t="s">
        <v>701</v>
      </c>
      <c r="D430" s="78">
        <v>-252264250</v>
      </c>
      <c r="E430" s="78">
        <v>7963399</v>
      </c>
      <c r="F430" s="78">
        <v>36893642</v>
      </c>
      <c r="G430" s="78">
        <v>-281194493</v>
      </c>
      <c r="H430" s="78">
        <v>0</v>
      </c>
      <c r="I430" s="78">
        <v>-281194493</v>
      </c>
    </row>
    <row r="431" spans="1:9" s="80" customFormat="1" ht="18" customHeight="1">
      <c r="A431" s="79"/>
      <c r="B431" s="77" t="s">
        <v>702</v>
      </c>
      <c r="C431" s="77" t="s">
        <v>703</v>
      </c>
      <c r="D431" s="78">
        <v>-14730619</v>
      </c>
      <c r="E431" s="78">
        <v>67341</v>
      </c>
      <c r="F431" s="78">
        <v>67341</v>
      </c>
      <c r="G431" s="78">
        <v>-14730619</v>
      </c>
      <c r="H431" s="78">
        <v>0</v>
      </c>
      <c r="I431" s="78">
        <v>-14730619</v>
      </c>
    </row>
    <row r="432" spans="1:9" s="66" customFormat="1" ht="18" customHeight="1">
      <c r="A432" s="19"/>
      <c r="B432" s="75" t="s">
        <v>704</v>
      </c>
      <c r="C432" s="75" t="s">
        <v>705</v>
      </c>
      <c r="D432" s="63">
        <v>-2763673</v>
      </c>
      <c r="E432" s="63">
        <v>0</v>
      </c>
      <c r="F432" s="63">
        <v>0</v>
      </c>
      <c r="G432" s="63">
        <v>-2763673</v>
      </c>
      <c r="H432" s="63">
        <v>0</v>
      </c>
      <c r="I432" s="63">
        <v>-2763673</v>
      </c>
    </row>
    <row r="433" spans="1:9" s="66" customFormat="1" ht="18" customHeight="1">
      <c r="A433" s="19"/>
      <c r="B433" s="75" t="s">
        <v>706</v>
      </c>
      <c r="C433" s="75" t="s">
        <v>680</v>
      </c>
      <c r="D433" s="63">
        <v>-11966946</v>
      </c>
      <c r="E433" s="63">
        <v>67341</v>
      </c>
      <c r="F433" s="63">
        <v>67341</v>
      </c>
      <c r="G433" s="63">
        <v>-11966946</v>
      </c>
      <c r="H433" s="63">
        <v>0</v>
      </c>
      <c r="I433" s="63">
        <v>-11966946</v>
      </c>
    </row>
    <row r="434" spans="1:9" s="80" customFormat="1" ht="18" customHeight="1">
      <c r="A434" s="79"/>
      <c r="B434" s="77" t="s">
        <v>707</v>
      </c>
      <c r="C434" s="77" t="s">
        <v>708</v>
      </c>
      <c r="D434" s="78">
        <v>-237533631</v>
      </c>
      <c r="E434" s="78">
        <v>7896058</v>
      </c>
      <c r="F434" s="78">
        <v>36826301</v>
      </c>
      <c r="G434" s="78">
        <v>-266463874</v>
      </c>
      <c r="H434" s="78">
        <v>0</v>
      </c>
      <c r="I434" s="78">
        <v>-266463874</v>
      </c>
    </row>
    <row r="435" spans="1:9" s="66" customFormat="1" ht="18" customHeight="1">
      <c r="A435" s="19"/>
      <c r="B435" s="75" t="s">
        <v>709</v>
      </c>
      <c r="C435" s="75" t="s">
        <v>710</v>
      </c>
      <c r="D435" s="63">
        <v>-237388580</v>
      </c>
      <c r="E435" s="63">
        <v>0</v>
      </c>
      <c r="F435" s="63">
        <v>0</v>
      </c>
      <c r="G435" s="63">
        <v>-237388580</v>
      </c>
      <c r="H435" s="63">
        <v>0</v>
      </c>
      <c r="I435" s="63">
        <v>-237388580</v>
      </c>
    </row>
    <row r="436" spans="1:9" s="66" customFormat="1" ht="18" customHeight="1">
      <c r="A436" s="19"/>
      <c r="B436" s="75" t="s">
        <v>711</v>
      </c>
      <c r="C436" s="75" t="s">
        <v>712</v>
      </c>
      <c r="D436" s="63">
        <v>-110000</v>
      </c>
      <c r="E436" s="63">
        <v>0</v>
      </c>
      <c r="F436" s="63">
        <v>0</v>
      </c>
      <c r="G436" s="63">
        <v>-110000</v>
      </c>
      <c r="H436" s="63">
        <v>0</v>
      </c>
      <c r="I436" s="63">
        <v>-110000</v>
      </c>
    </row>
    <row r="437" spans="1:9" s="66" customFormat="1" ht="18" customHeight="1">
      <c r="A437" s="19"/>
      <c r="B437" s="75" t="s">
        <v>713</v>
      </c>
      <c r="C437" s="75" t="s">
        <v>714</v>
      </c>
      <c r="D437" s="63">
        <v>-35051</v>
      </c>
      <c r="E437" s="63">
        <v>0</v>
      </c>
      <c r="F437" s="63">
        <v>0</v>
      </c>
      <c r="G437" s="63">
        <v>-35051</v>
      </c>
      <c r="H437" s="63">
        <v>0</v>
      </c>
      <c r="I437" s="63">
        <v>-35051</v>
      </c>
    </row>
    <row r="438" spans="1:9" s="66" customFormat="1" ht="18" customHeight="1">
      <c r="A438" s="19"/>
      <c r="B438" s="75" t="s">
        <v>715</v>
      </c>
      <c r="C438" s="75" t="s">
        <v>716</v>
      </c>
      <c r="D438" s="63">
        <v>0</v>
      </c>
      <c r="E438" s="63">
        <v>7896058</v>
      </c>
      <c r="F438" s="63">
        <v>36826301</v>
      </c>
      <c r="G438" s="63">
        <v>-28930243</v>
      </c>
      <c r="H438" s="63">
        <v>0</v>
      </c>
      <c r="I438" s="63">
        <v>-28930243</v>
      </c>
    </row>
    <row r="439" spans="1:9" s="80" customFormat="1" ht="18" customHeight="1">
      <c r="A439" s="79"/>
      <c r="B439" s="77" t="s">
        <v>717</v>
      </c>
      <c r="C439" s="77" t="s">
        <v>718</v>
      </c>
      <c r="D439" s="78">
        <v>0</v>
      </c>
      <c r="E439" s="78">
        <v>174582237</v>
      </c>
      <c r="F439" s="78">
        <v>174582237</v>
      </c>
      <c r="G439" s="78">
        <v>0</v>
      </c>
      <c r="H439" s="78">
        <v>0</v>
      </c>
      <c r="I439" s="78">
        <v>0</v>
      </c>
    </row>
    <row r="440" spans="1:9" s="80" customFormat="1" ht="18" customHeight="1">
      <c r="A440" s="79"/>
      <c r="B440" s="77" t="s">
        <v>719</v>
      </c>
      <c r="C440" s="77" t="s">
        <v>720</v>
      </c>
      <c r="D440" s="78">
        <v>1636377198</v>
      </c>
      <c r="E440" s="78">
        <v>0</v>
      </c>
      <c r="F440" s="78">
        <v>0</v>
      </c>
      <c r="G440" s="78">
        <v>1636377198</v>
      </c>
      <c r="H440" s="78">
        <v>0</v>
      </c>
      <c r="I440" s="78">
        <v>1636377198</v>
      </c>
    </row>
    <row r="441" spans="1:9" s="80" customFormat="1" ht="18" customHeight="1">
      <c r="A441" s="79"/>
      <c r="B441" s="77" t="s">
        <v>721</v>
      </c>
      <c r="C441" s="77" t="s">
        <v>673</v>
      </c>
      <c r="D441" s="78">
        <v>1636377198</v>
      </c>
      <c r="E441" s="78">
        <v>0</v>
      </c>
      <c r="F441" s="78">
        <v>0</v>
      </c>
      <c r="G441" s="78">
        <v>1636377198</v>
      </c>
      <c r="H441" s="78">
        <v>0</v>
      </c>
      <c r="I441" s="78">
        <v>1636377198</v>
      </c>
    </row>
    <row r="442" spans="1:9" s="66" customFormat="1" ht="18" customHeight="1">
      <c r="A442" s="19"/>
      <c r="B442" s="75" t="s">
        <v>722</v>
      </c>
      <c r="C442" s="75" t="s">
        <v>723</v>
      </c>
      <c r="D442" s="63">
        <v>952277</v>
      </c>
      <c r="E442" s="63">
        <v>0</v>
      </c>
      <c r="F442" s="63">
        <v>0</v>
      </c>
      <c r="G442" s="63">
        <v>952277</v>
      </c>
      <c r="H442" s="63">
        <v>0</v>
      </c>
      <c r="I442" s="63">
        <v>952277</v>
      </c>
    </row>
    <row r="443" spans="1:9" s="66" customFormat="1" ht="18" customHeight="1">
      <c r="A443" s="19"/>
      <c r="B443" s="75" t="s">
        <v>724</v>
      </c>
      <c r="C443" s="75" t="s">
        <v>725</v>
      </c>
      <c r="D443" s="63">
        <v>30659745</v>
      </c>
      <c r="E443" s="63">
        <v>0</v>
      </c>
      <c r="F443" s="63">
        <v>0</v>
      </c>
      <c r="G443" s="63">
        <v>30659745</v>
      </c>
      <c r="H443" s="63">
        <v>0</v>
      </c>
      <c r="I443" s="63">
        <v>30659745</v>
      </c>
    </row>
    <row r="444" spans="1:9" s="66" customFormat="1" ht="18" customHeight="1">
      <c r="A444" s="19"/>
      <c r="B444" s="75" t="s">
        <v>726</v>
      </c>
      <c r="C444" s="75" t="s">
        <v>727</v>
      </c>
      <c r="D444" s="63">
        <v>1604765176</v>
      </c>
      <c r="E444" s="63">
        <v>0</v>
      </c>
      <c r="F444" s="63">
        <v>0</v>
      </c>
      <c r="G444" s="63">
        <v>1604765176</v>
      </c>
      <c r="H444" s="63">
        <v>0</v>
      </c>
      <c r="I444" s="63">
        <v>1604765176</v>
      </c>
    </row>
    <row r="445" spans="1:9" s="80" customFormat="1" ht="18" customHeight="1">
      <c r="A445" s="79"/>
      <c r="B445" s="77" t="s">
        <v>728</v>
      </c>
      <c r="C445" s="77" t="s">
        <v>729</v>
      </c>
      <c r="D445" s="78">
        <v>465012579</v>
      </c>
      <c r="E445" s="78">
        <v>115906826</v>
      </c>
      <c r="F445" s="78">
        <v>58675411</v>
      </c>
      <c r="G445" s="78">
        <v>407781164</v>
      </c>
      <c r="H445" s="78">
        <v>0</v>
      </c>
      <c r="I445" s="78">
        <v>407781164</v>
      </c>
    </row>
    <row r="446" spans="1:9" s="80" customFormat="1" ht="18" customHeight="1">
      <c r="A446" s="79"/>
      <c r="B446" s="77" t="s">
        <v>730</v>
      </c>
      <c r="C446" s="77" t="s">
        <v>731</v>
      </c>
      <c r="D446" s="78">
        <v>155066669</v>
      </c>
      <c r="E446" s="78">
        <v>34951879</v>
      </c>
      <c r="F446" s="78">
        <v>44014952</v>
      </c>
      <c r="G446" s="78">
        <v>164129742</v>
      </c>
      <c r="H446" s="78">
        <v>0</v>
      </c>
      <c r="I446" s="78">
        <v>164129742</v>
      </c>
    </row>
    <row r="447" spans="1:9" s="66" customFormat="1" ht="18" customHeight="1">
      <c r="A447" s="19"/>
      <c r="B447" s="75" t="s">
        <v>732</v>
      </c>
      <c r="C447" s="75" t="s">
        <v>733</v>
      </c>
      <c r="D447" s="63">
        <v>155066669</v>
      </c>
      <c r="E447" s="63">
        <v>34951879</v>
      </c>
      <c r="F447" s="63">
        <v>44014952</v>
      </c>
      <c r="G447" s="63">
        <v>164129742</v>
      </c>
      <c r="H447" s="63">
        <v>0</v>
      </c>
      <c r="I447" s="63">
        <v>164129742</v>
      </c>
    </row>
    <row r="448" spans="1:9" s="80" customFormat="1" ht="18" customHeight="1">
      <c r="A448" s="79"/>
      <c r="B448" s="77" t="s">
        <v>734</v>
      </c>
      <c r="C448" s="77" t="s">
        <v>735</v>
      </c>
      <c r="D448" s="78">
        <v>99137</v>
      </c>
      <c r="E448" s="78">
        <v>0</v>
      </c>
      <c r="F448" s="78">
        <v>0</v>
      </c>
      <c r="G448" s="78">
        <v>99137</v>
      </c>
      <c r="H448" s="78">
        <v>0</v>
      </c>
      <c r="I448" s="78">
        <v>99137</v>
      </c>
    </row>
    <row r="449" spans="1:9" s="66" customFormat="1" ht="18" customHeight="1">
      <c r="A449" s="19"/>
      <c r="B449" s="75" t="s">
        <v>736</v>
      </c>
      <c r="C449" s="75" t="s">
        <v>685</v>
      </c>
      <c r="D449" s="63">
        <v>99137</v>
      </c>
      <c r="E449" s="63">
        <v>0</v>
      </c>
      <c r="F449" s="63">
        <v>0</v>
      </c>
      <c r="G449" s="63">
        <v>99137</v>
      </c>
      <c r="H449" s="63">
        <v>0</v>
      </c>
      <c r="I449" s="63">
        <v>99137</v>
      </c>
    </row>
    <row r="450" spans="1:9" s="80" customFormat="1" ht="18" customHeight="1">
      <c r="A450" s="79"/>
      <c r="B450" s="77" t="s">
        <v>737</v>
      </c>
      <c r="C450" s="77" t="s">
        <v>738</v>
      </c>
      <c r="D450" s="78">
        <v>238804260</v>
      </c>
      <c r="E450" s="78">
        <v>0</v>
      </c>
      <c r="F450" s="78">
        <v>0</v>
      </c>
      <c r="G450" s="78">
        <v>238804260</v>
      </c>
      <c r="H450" s="78">
        <v>0</v>
      </c>
      <c r="I450" s="78">
        <v>238804260</v>
      </c>
    </row>
    <row r="451" spans="1:9" s="66" customFormat="1" ht="18" customHeight="1">
      <c r="A451" s="19"/>
      <c r="B451" s="75" t="s">
        <v>739</v>
      </c>
      <c r="C451" s="75" t="s">
        <v>740</v>
      </c>
      <c r="D451" s="63">
        <v>92299784</v>
      </c>
      <c r="E451" s="63">
        <v>0</v>
      </c>
      <c r="F451" s="63">
        <v>0</v>
      </c>
      <c r="G451" s="63">
        <v>92299784</v>
      </c>
      <c r="H451" s="63">
        <v>0</v>
      </c>
      <c r="I451" s="63">
        <v>92299784</v>
      </c>
    </row>
    <row r="452" spans="1:9" s="66" customFormat="1" ht="18" customHeight="1">
      <c r="A452" s="19"/>
      <c r="B452" s="75" t="s">
        <v>741</v>
      </c>
      <c r="C452" s="75" t="s">
        <v>742</v>
      </c>
      <c r="D452" s="63">
        <v>146504476</v>
      </c>
      <c r="E452" s="63">
        <v>0</v>
      </c>
      <c r="F452" s="63">
        <v>0</v>
      </c>
      <c r="G452" s="63">
        <v>146504476</v>
      </c>
      <c r="H452" s="63">
        <v>0</v>
      </c>
      <c r="I452" s="63">
        <v>146504476</v>
      </c>
    </row>
    <row r="453" spans="1:9" s="80" customFormat="1" ht="18" customHeight="1">
      <c r="A453" s="79"/>
      <c r="B453" s="77" t="s">
        <v>743</v>
      </c>
      <c r="C453" s="77" t="s">
        <v>744</v>
      </c>
      <c r="D453" s="78">
        <v>71042513</v>
      </c>
      <c r="E453" s="78">
        <v>80954947</v>
      </c>
      <c r="F453" s="78">
        <v>14660459</v>
      </c>
      <c r="G453" s="78">
        <v>4748025</v>
      </c>
      <c r="H453" s="78">
        <v>0</v>
      </c>
      <c r="I453" s="78">
        <v>4748025</v>
      </c>
    </row>
    <row r="454" spans="1:9" s="66" customFormat="1" ht="18" customHeight="1">
      <c r="A454" s="19"/>
      <c r="B454" s="75" t="s">
        <v>745</v>
      </c>
      <c r="C454" s="75" t="s">
        <v>746</v>
      </c>
      <c r="D454" s="63">
        <v>71042513</v>
      </c>
      <c r="E454" s="63">
        <v>80954947</v>
      </c>
      <c r="F454" s="63">
        <v>14660459</v>
      </c>
      <c r="G454" s="63">
        <v>4748025</v>
      </c>
      <c r="H454" s="63">
        <v>0</v>
      </c>
      <c r="I454" s="63">
        <v>4748025</v>
      </c>
    </row>
    <row r="455" spans="1:9" s="80" customFormat="1" ht="18" customHeight="1">
      <c r="A455" s="79"/>
      <c r="B455" s="77" t="s">
        <v>747</v>
      </c>
      <c r="C455" s="77" t="s">
        <v>748</v>
      </c>
      <c r="D455" s="78">
        <v>-2101389777</v>
      </c>
      <c r="E455" s="78">
        <v>58675411</v>
      </c>
      <c r="F455" s="78">
        <v>115906826</v>
      </c>
      <c r="G455" s="78">
        <v>-2044158362</v>
      </c>
      <c r="H455" s="78">
        <v>0</v>
      </c>
      <c r="I455" s="78">
        <v>-2044158362</v>
      </c>
    </row>
    <row r="456" spans="1:9" s="80" customFormat="1" ht="18" customHeight="1">
      <c r="A456" s="79"/>
      <c r="B456" s="77" t="s">
        <v>749</v>
      </c>
      <c r="C456" s="77" t="s">
        <v>750</v>
      </c>
      <c r="D456" s="78">
        <v>-1636377198</v>
      </c>
      <c r="E456" s="78">
        <v>0</v>
      </c>
      <c r="F456" s="78">
        <v>0</v>
      </c>
      <c r="G456" s="78">
        <v>-1636377198</v>
      </c>
      <c r="H456" s="78">
        <v>0</v>
      </c>
      <c r="I456" s="78">
        <v>-1636377198</v>
      </c>
    </row>
    <row r="457" spans="1:9" s="66" customFormat="1" ht="18" customHeight="1">
      <c r="A457" s="19"/>
      <c r="B457" s="75" t="s">
        <v>751</v>
      </c>
      <c r="C457" s="75" t="s">
        <v>705</v>
      </c>
      <c r="D457" s="63">
        <v>-1636377198</v>
      </c>
      <c r="E457" s="63">
        <v>0</v>
      </c>
      <c r="F457" s="63">
        <v>0</v>
      </c>
      <c r="G457" s="63">
        <v>-1636377198</v>
      </c>
      <c r="H457" s="63">
        <v>0</v>
      </c>
      <c r="I457" s="63">
        <v>-1636377198</v>
      </c>
    </row>
    <row r="458" spans="1:9" s="80" customFormat="1" ht="18" customHeight="1">
      <c r="A458" s="79"/>
      <c r="B458" s="77" t="s">
        <v>752</v>
      </c>
      <c r="C458" s="77" t="s">
        <v>753</v>
      </c>
      <c r="D458" s="78">
        <v>-465012579</v>
      </c>
      <c r="E458" s="78">
        <v>58675411</v>
      </c>
      <c r="F458" s="78">
        <v>115906826</v>
      </c>
      <c r="G458" s="78">
        <v>-407781164</v>
      </c>
      <c r="H458" s="78">
        <v>0</v>
      </c>
      <c r="I458" s="78">
        <v>-407781164</v>
      </c>
    </row>
    <row r="459" spans="1:9" s="66" customFormat="1" ht="18" customHeight="1">
      <c r="A459" s="19"/>
      <c r="B459" s="75" t="s">
        <v>754</v>
      </c>
      <c r="C459" s="75" t="s">
        <v>755</v>
      </c>
      <c r="D459" s="63">
        <v>-99137</v>
      </c>
      <c r="E459" s="63">
        <v>0</v>
      </c>
      <c r="F459" s="63">
        <v>0</v>
      </c>
      <c r="G459" s="63">
        <v>-99137</v>
      </c>
      <c r="H459" s="63">
        <v>0</v>
      </c>
      <c r="I459" s="63">
        <v>-99137</v>
      </c>
    </row>
    <row r="460" spans="1:9" s="66" customFormat="1" ht="18" customHeight="1">
      <c r="A460" s="19"/>
      <c r="B460" s="75" t="s">
        <v>756</v>
      </c>
      <c r="C460" s="75" t="s">
        <v>757</v>
      </c>
      <c r="D460" s="63">
        <v>0</v>
      </c>
      <c r="E460" s="63">
        <v>0</v>
      </c>
      <c r="F460" s="63">
        <v>0</v>
      </c>
      <c r="G460" s="63">
        <v>0</v>
      </c>
      <c r="H460" s="63">
        <v>0</v>
      </c>
      <c r="I460" s="63">
        <v>0</v>
      </c>
    </row>
    <row r="461" spans="1:9" s="66" customFormat="1" ht="18" customHeight="1">
      <c r="A461" s="19"/>
      <c r="B461" s="75" t="s">
        <v>758</v>
      </c>
      <c r="C461" s="75" t="s">
        <v>759</v>
      </c>
      <c r="D461" s="63">
        <v>-155066669</v>
      </c>
      <c r="E461" s="63">
        <v>44014952</v>
      </c>
      <c r="F461" s="63">
        <v>34951879</v>
      </c>
      <c r="G461" s="63">
        <v>-164129742</v>
      </c>
      <c r="H461" s="63">
        <v>0</v>
      </c>
      <c r="I461" s="63">
        <v>-164129742</v>
      </c>
    </row>
    <row r="462" spans="1:9" s="66" customFormat="1" ht="18" customHeight="1">
      <c r="A462" s="19"/>
      <c r="B462" s="75" t="s">
        <v>760</v>
      </c>
      <c r="C462" s="75" t="s">
        <v>761</v>
      </c>
      <c r="D462" s="63">
        <v>-238804260</v>
      </c>
      <c r="E462" s="63">
        <v>0</v>
      </c>
      <c r="F462" s="63">
        <v>0</v>
      </c>
      <c r="G462" s="63">
        <v>-238804260</v>
      </c>
      <c r="H462" s="63">
        <v>0</v>
      </c>
      <c r="I462" s="63">
        <v>-238804260</v>
      </c>
    </row>
    <row r="463" spans="1:9" s="66" customFormat="1" ht="18" customHeight="1">
      <c r="A463" s="19"/>
      <c r="B463" s="75" t="s">
        <v>762</v>
      </c>
      <c r="C463" s="75" t="s">
        <v>763</v>
      </c>
      <c r="D463" s="63">
        <v>-71042513</v>
      </c>
      <c r="E463" s="63">
        <v>14660459</v>
      </c>
      <c r="F463" s="63">
        <v>80954947</v>
      </c>
      <c r="G463" s="63">
        <v>-4748025</v>
      </c>
      <c r="H463" s="63">
        <v>0</v>
      </c>
      <c r="I463" s="63">
        <v>-4748025</v>
      </c>
    </row>
    <row r="465" spans="2:9" ht="15" customHeight="1">
      <c r="B465" s="67"/>
      <c r="C465" s="68"/>
      <c r="D465" s="69"/>
      <c r="E465" s="69"/>
      <c r="F465" s="69"/>
      <c r="G465" s="69"/>
      <c r="H465" s="69"/>
      <c r="I465" s="69"/>
    </row>
    <row r="466" spans="2:9" ht="15" customHeight="1">
      <c r="B466" s="67"/>
      <c r="C466" s="68"/>
      <c r="D466" s="69"/>
      <c r="E466" s="67"/>
      <c r="F466" s="69"/>
      <c r="G466" s="69"/>
      <c r="H466" s="69"/>
      <c r="I466" s="69"/>
    </row>
    <row r="467" spans="2:9" ht="15" customHeight="1">
      <c r="B467" s="67"/>
      <c r="C467" s="68"/>
      <c r="D467" s="69"/>
      <c r="E467" s="67"/>
      <c r="F467" s="67"/>
      <c r="G467" s="69"/>
      <c r="H467" s="69"/>
      <c r="I467" s="69"/>
    </row>
    <row r="468" spans="2:9" ht="15" customHeight="1">
      <c r="B468" s="67"/>
      <c r="C468" s="68"/>
      <c r="D468" s="69"/>
      <c r="E468" s="67"/>
      <c r="F468" s="67"/>
      <c r="G468" s="69"/>
      <c r="H468" s="69"/>
      <c r="I468" s="69"/>
    </row>
    <row r="469" spans="2:10" ht="15" customHeight="1">
      <c r="B469" s="81"/>
      <c r="C469" s="82"/>
      <c r="D469" s="83"/>
      <c r="E469" s="83"/>
      <c r="F469" s="83"/>
      <c r="G469" s="83"/>
      <c r="H469" s="84"/>
      <c r="I469" s="83"/>
      <c r="J469" s="60"/>
    </row>
    <row r="470" spans="2:10" ht="15" customHeight="1">
      <c r="B470" s="89" t="s">
        <v>860</v>
      </c>
      <c r="C470" s="89"/>
      <c r="D470" s="91" t="s">
        <v>861</v>
      </c>
      <c r="E470" s="91"/>
      <c r="F470" s="91"/>
      <c r="G470" s="89" t="s">
        <v>862</v>
      </c>
      <c r="H470" s="89"/>
      <c r="I470" s="89"/>
      <c r="J470" s="60"/>
    </row>
    <row r="471" spans="2:10" ht="15" customHeight="1">
      <c r="B471" s="89" t="s">
        <v>863</v>
      </c>
      <c r="C471" s="89"/>
      <c r="D471" s="89" t="s">
        <v>864</v>
      </c>
      <c r="E471" s="89"/>
      <c r="F471" s="89"/>
      <c r="G471" s="89" t="s">
        <v>865</v>
      </c>
      <c r="H471" s="89"/>
      <c r="I471" s="89"/>
      <c r="J471" s="60"/>
    </row>
    <row r="472" spans="2:10" ht="15" customHeight="1">
      <c r="B472" s="85"/>
      <c r="C472" s="86"/>
      <c r="D472" s="86"/>
      <c r="E472" s="87"/>
      <c r="F472" s="88"/>
      <c r="G472" s="89" t="s">
        <v>866</v>
      </c>
      <c r="H472" s="89"/>
      <c r="I472" s="89"/>
      <c r="J472" s="60"/>
    </row>
    <row r="473" spans="2:9" ht="15" customHeight="1">
      <c r="B473" s="67"/>
      <c r="C473" s="67"/>
      <c r="D473" s="67"/>
      <c r="E473" s="67"/>
      <c r="F473" s="67"/>
      <c r="G473" s="67"/>
      <c r="H473" s="67"/>
      <c r="I473" s="67"/>
    </row>
    <row r="474" spans="2:9" ht="15" customHeight="1">
      <c r="B474" s="67"/>
      <c r="C474" s="67"/>
      <c r="D474" s="67"/>
      <c r="E474" s="67"/>
      <c r="F474" s="67"/>
      <c r="G474" s="67"/>
      <c r="H474" s="67"/>
      <c r="I474" s="70"/>
    </row>
    <row r="475" ht="15" customHeight="1">
      <c r="I475" s="71"/>
    </row>
    <row r="476" ht="15" customHeight="1">
      <c r="I476" s="71"/>
    </row>
    <row r="477" ht="15" customHeight="1">
      <c r="I477" s="71"/>
    </row>
    <row r="478" ht="15" customHeight="1">
      <c r="I478" s="71"/>
    </row>
    <row r="479" ht="15" customHeight="1">
      <c r="I479" s="71"/>
    </row>
    <row r="480" ht="15" customHeight="1">
      <c r="I480" s="71"/>
    </row>
  </sheetData>
  <sheetProtection/>
  <autoFilter ref="B16:I463"/>
  <mergeCells count="15">
    <mergeCell ref="G472:I472"/>
    <mergeCell ref="H16:H17"/>
    <mergeCell ref="I16:I17"/>
    <mergeCell ref="B470:C470"/>
    <mergeCell ref="D470:F470"/>
    <mergeCell ref="G470:I470"/>
    <mergeCell ref="B471:C471"/>
    <mergeCell ref="D471:F471"/>
    <mergeCell ref="G471:I471"/>
    <mergeCell ref="B16:B17"/>
    <mergeCell ref="C16:C17"/>
    <mergeCell ref="D16:D17"/>
    <mergeCell ref="E16:E17"/>
    <mergeCell ref="F16:F17"/>
    <mergeCell ref="G16:G17"/>
  </mergeCells>
  <printOptions horizontalCentered="1" verticalCentered="1"/>
  <pageMargins left="0.3937007874015748" right="0.3937007874015748" top="0.3937007874015748" bottom="0.5905511811023623" header="0.31496062992125984" footer="0.3937007874015748"/>
  <pageSetup fitToHeight="12" fitToWidth="1" horizontalDpi="600" verticalDpi="600" orientation="landscape" scale="79" r:id="rId2"/>
  <headerFooter>
    <oddFooter>&amp;C&amp;9&amp;P de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Francisco Arias</dc:creator>
  <cp:keywords/>
  <dc:description/>
  <cp:lastModifiedBy>Jose Francisco Lopez Armero</cp:lastModifiedBy>
  <cp:lastPrinted>2013-05-08T20:07:24Z</cp:lastPrinted>
  <dcterms:created xsi:type="dcterms:W3CDTF">2013-04-29T14:05:57Z</dcterms:created>
  <dcterms:modified xsi:type="dcterms:W3CDTF">2013-05-28T17:26:16Z</dcterms:modified>
  <cp:category/>
  <cp:version/>
  <cp:contentType/>
  <cp:contentStatus/>
</cp:coreProperties>
</file>